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161" windowWidth="17805" windowHeight="11640" activeTab="0"/>
  </bookViews>
  <sheets>
    <sheet name="BEInstrDecAnnex" sheetId="1" r:id="rId1"/>
    <sheet name="Sheet1" sheetId="2" r:id="rId2"/>
  </sheets>
  <definedNames>
    <definedName name="_xlnm._FilterDatabase" localSheetId="1" hidden="1">'Sheet1'!$A$7:$AN$7</definedName>
    <definedName name="_xlnm.Print_Area" localSheetId="1">'Sheet1'!$A$1:$R$324</definedName>
    <definedName name="_xlnm.Print_Titles" localSheetId="0">'BEInstrDecAnnex'!$3:$4</definedName>
    <definedName name="_xlnm.Print_Titles" localSheetId="1">'Sheet1'!$7:$7</definedName>
  </definedNames>
  <calcPr fullCalcOnLoad="1"/>
</workbook>
</file>

<file path=xl/comments2.xml><?xml version="1.0" encoding="utf-8"?>
<comments xmlns="http://schemas.openxmlformats.org/spreadsheetml/2006/main">
  <authors>
    <author>Mark Looman</author>
  </authors>
  <commentList>
    <comment ref="B7" authorId="0">
      <text>
        <r>
          <rPr>
            <sz val="8"/>
            <rFont val="Tahoma"/>
            <family val="0"/>
          </rPr>
          <t xml:space="preserve">= Installation nr. = Dossiernr.
No ID yet = NEW installation
</t>
        </r>
      </text>
    </comment>
  </commentList>
</comments>
</file>

<file path=xl/sharedStrings.xml><?xml version="1.0" encoding="utf-8"?>
<sst xmlns="http://schemas.openxmlformats.org/spreadsheetml/2006/main" count="4397" uniqueCount="2170">
  <si>
    <t>Electrabel Flemalle</t>
  </si>
  <si>
    <t>Electrabel Bressoux</t>
  </si>
  <si>
    <t>Electrabel Turbo Jet back up Turon</t>
  </si>
  <si>
    <t>Electrabel Turbo Jet back up Cierreux</t>
  </si>
  <si>
    <t>Electrabel Turbo Jet back up eux Acren</t>
  </si>
  <si>
    <t>Electrabel Monceau</t>
  </si>
  <si>
    <t>Elwood Steel Belgium Seraing</t>
  </si>
  <si>
    <t>Exxonmobil Virton</t>
  </si>
  <si>
    <t>Ferrero Arlon</t>
  </si>
  <si>
    <t>FN Herstal Herstal</t>
  </si>
  <si>
    <t>Glaverbel Verre plat Moustier</t>
  </si>
  <si>
    <t>AGC Flat Glass Roux</t>
  </si>
  <si>
    <t>Gruppo Cordenons Malmedy</t>
  </si>
  <si>
    <t>GSK Rixensart</t>
  </si>
  <si>
    <t>Holcim Cimenterie Obourg</t>
  </si>
  <si>
    <t>Industeel Acierie Electrique</t>
  </si>
  <si>
    <t>InBev Belgium Jupille</t>
  </si>
  <si>
    <t>Kemira Tertre</t>
  </si>
  <si>
    <t>Knauf Visé</t>
  </si>
  <si>
    <t>Usine de On</t>
  </si>
  <si>
    <t>Lutosa Leuze-en-Hainaut</t>
  </si>
  <si>
    <t>Mactac Soignies</t>
  </si>
  <si>
    <t>Magotteaux Vaux-sur-Chevremont</t>
  </si>
  <si>
    <t>Manufacture de verre Verre creux Ghlin</t>
  </si>
  <si>
    <t>Mydibel Mouscron</t>
  </si>
  <si>
    <t>Nouvelles Verreries  de Momignies</t>
  </si>
  <si>
    <t>Onduline Petit Rechain</t>
  </si>
  <si>
    <t>Owens corning Battice</t>
  </si>
  <si>
    <t>Cockerill Galva Flemalle</t>
  </si>
  <si>
    <t>Ploegsteert Barry</t>
  </si>
  <si>
    <t>Ploegsteert Site Afma Ploegsteert</t>
  </si>
  <si>
    <t>Ploegsteert Site Bristal Ploegsteert</t>
  </si>
  <si>
    <t>Ploegsteert Warneton (La Lys)</t>
  </si>
  <si>
    <t>Prayon Engis</t>
  </si>
  <si>
    <t>Preiss-Daimler Refractories SA</t>
  </si>
  <si>
    <t>Raf notre Dame Orafti Oreye</t>
  </si>
  <si>
    <t>Riva Aciérie électrique Thy Marcinelle</t>
  </si>
  <si>
    <t>Ruau Laminoir à chaud Monceau</t>
  </si>
  <si>
    <t>St Gobain Verre plat Auvelais</t>
  </si>
  <si>
    <t>Saint Roch Couvin</t>
  </si>
  <si>
    <t>SCA Hygiene Products Stembert</t>
  </si>
  <si>
    <t>Segal Ivoz Ramet</t>
  </si>
  <si>
    <t>Solarec Recogne</t>
  </si>
  <si>
    <t>Solvay Jemeppe</t>
  </si>
  <si>
    <t>Sonaca Gosselies</t>
  </si>
  <si>
    <t>Spa monopole Spa</t>
  </si>
  <si>
    <t>Spanolux Vielsam</t>
  </si>
  <si>
    <t>SPE Seraing</t>
  </si>
  <si>
    <t>SPE Angleur TGV1</t>
  </si>
  <si>
    <t>SPE Moncin Seraing</t>
  </si>
  <si>
    <t>Sucrerie de Fontenoy</t>
  </si>
  <si>
    <t>Terca Warneton</t>
  </si>
  <si>
    <t>Terca Ghlin</t>
  </si>
  <si>
    <t>Raffinerie Tirlemontoise Brugelette</t>
  </si>
  <si>
    <t>Raffinerie Tirlemontoise Hollogne</t>
  </si>
  <si>
    <t>Raffinerie Tirlemontoise Longchamps</t>
  </si>
  <si>
    <t>Raffinerie Tirlemontoise Wanze</t>
  </si>
  <si>
    <t>UCB Braine L'Alleud</t>
  </si>
  <si>
    <t>Dalkia (site de UCL) Louvain-la-Neuve</t>
  </si>
  <si>
    <t>Université de Liège</t>
  </si>
  <si>
    <t>Warcoing industrie</t>
  </si>
  <si>
    <t>Fluxys Berneau</t>
  </si>
  <si>
    <t>Tuileries du Hainaut Mouscron</t>
  </si>
  <si>
    <t>Ugine &amp; ALZ Site de Carinox Aciérie électrique</t>
  </si>
  <si>
    <t>Sedilec UCL</t>
  </si>
  <si>
    <t>Solvay/Electrabel Cogénération Jemeppe</t>
  </si>
  <si>
    <t>GSK Wavre</t>
  </si>
  <si>
    <t>Ugine &amp; ALZ Site de Carinox TLB</t>
  </si>
  <si>
    <t>Carsid Cokerie Charleroi Rectif</t>
  </si>
  <si>
    <t>Carsid Autoproduction Charleroi Rectif</t>
  </si>
  <si>
    <t>Techspace Aéro Milmort</t>
  </si>
  <si>
    <t>Cockerill - Ferblatil Recuit Tilleur</t>
  </si>
  <si>
    <t>Cockerill - Recuit de Kessales Jemeppe sur Meuse</t>
  </si>
  <si>
    <t>Cockerill - Galvanisation (Galva VII) Ivoz Ramet</t>
  </si>
  <si>
    <t>Cockerill - Revêtement organique Ivoz Ramet</t>
  </si>
  <si>
    <t>Cockerill - Eurogal galva Ivoz Ramet</t>
  </si>
  <si>
    <t>GSK Rixensart 2</t>
  </si>
  <si>
    <t>Cockerill Forges et Ringmill - CFR - SA Seraing</t>
  </si>
  <si>
    <t>Kabelwerk Eupen - AG Eupen</t>
  </si>
  <si>
    <t>SOLAR Turbines</t>
  </si>
  <si>
    <t>Gramybel Mouscron</t>
  </si>
  <si>
    <t>Verbrandingsinstallaties VRT</t>
  </si>
  <si>
    <t>centrale turbo-jet Buda</t>
  </si>
  <si>
    <t>centrale turbo-jet Volta Elsene</t>
  </si>
  <si>
    <t>centrale turbo-jet Schaarbeek</t>
  </si>
  <si>
    <t>Volkswagen verbrandingsinstallaties Audi Vorst NV</t>
  </si>
  <si>
    <t>Ammann/Wibau</t>
  </si>
  <si>
    <t>Av. Théodore Schwann 1</t>
  </si>
  <si>
    <t>Louvain-la-Neuve</t>
  </si>
  <si>
    <t>Allée de la Cense Rouge 69</t>
  </si>
  <si>
    <t>Liège</t>
  </si>
  <si>
    <t>Molkereiweg 14</t>
  </si>
  <si>
    <t>Walhorn</t>
  </si>
  <si>
    <t>Rue de la sucrerie n°1</t>
  </si>
  <si>
    <t>Warcoing</t>
  </si>
  <si>
    <t>Route de Maastricht (Male Voye)</t>
  </si>
  <si>
    <t>Berneau</t>
  </si>
  <si>
    <t>Rue de la Royenne 55</t>
  </si>
  <si>
    <t>Rue des Ateliers 14</t>
  </si>
  <si>
    <t>Châtelet</t>
  </si>
  <si>
    <t>Avenue T. Schwann</t>
  </si>
  <si>
    <t>Rue de Solvay (c/o Solvay)</t>
  </si>
  <si>
    <t>Parc de la Noire Epine - rue Fleming 20</t>
  </si>
  <si>
    <t>Wavre</t>
  </si>
  <si>
    <t>Route de Mons porte 22</t>
  </si>
  <si>
    <t>Route de Liers 121</t>
  </si>
  <si>
    <t>Milmort</t>
  </si>
  <si>
    <t>rue E.Solvay  533</t>
  </si>
  <si>
    <t>Tilleur</t>
  </si>
  <si>
    <t>quai Emile Zola et  rue Gustave Baivy</t>
  </si>
  <si>
    <t>Jemeppe-sur-Meuse</t>
  </si>
  <si>
    <t>rue Sompré</t>
  </si>
  <si>
    <t>rue de Sompré</t>
  </si>
  <si>
    <t>Rue du Stockoy 3</t>
  </si>
  <si>
    <t>Avenue Greiner 1 BP 65</t>
  </si>
  <si>
    <t>Rue de Malmédy 9</t>
  </si>
  <si>
    <t>Eupen</t>
  </si>
  <si>
    <t>Boulevard de l'Eurozone 1</t>
  </si>
  <si>
    <t>AHLSTROM MALMEDY sa</t>
  </si>
  <si>
    <t>AKZO NOBEL CHEMICALS sa</t>
  </si>
  <si>
    <t>SAPA RC PROFILES sa - Div. Ghlin</t>
  </si>
  <si>
    <t>COCKERILL SAMBRE sa  (COKE FONTE)</t>
  </si>
  <si>
    <t>COCKERILL SAMBRE sa - Chertal (Aciérie, CC, Laminoir à chaud)</t>
  </si>
  <si>
    <t>COCKERILL SAMBRE sa - Centrale d'énergie</t>
  </si>
  <si>
    <t>ARJO WIGGINS BELGIUM sa</t>
  </si>
  <si>
    <t>TOTAL PETROCHEMICALS FELUY sa</t>
  </si>
  <si>
    <t>BASF - Site de Feluy</t>
  </si>
  <si>
    <t>INEOS</t>
  </si>
  <si>
    <t>BURGO ARDENNES sa</t>
  </si>
  <si>
    <t>CARMEUSE sa - Site d'Aisemont</t>
  </si>
  <si>
    <t>CARMEUSE sa - Site de Moha</t>
  </si>
  <si>
    <t>CARMEUSE sa - Site de Seilles</t>
  </si>
  <si>
    <t>CARSID (coke fonte/Aciérie -CC)</t>
  </si>
  <si>
    <t>CATERPILLAR BELGIUM sa</t>
  </si>
  <si>
    <t>CBR sa - Site d'Antoing</t>
  </si>
  <si>
    <t>CBR sa - Site d'Harmignies</t>
  </si>
  <si>
    <t>CBR sa - Site de Lixhe</t>
  </si>
  <si>
    <t>CCB sa</t>
  </si>
  <si>
    <t>DE POORTERE FRERES sa</t>
  </si>
  <si>
    <t>BRIQUETERIE DE PERUWELZ sa</t>
  </si>
  <si>
    <t>DESIMPEL STEEN FABRIEKEN (BRIQUETERIE DE WANLIN) SA</t>
  </si>
  <si>
    <t>DOLOMIES DE MARCHE-LES-DAMES sa - Site 1</t>
  </si>
  <si>
    <t>DUFERCO LA LOUVIERE sa</t>
  </si>
  <si>
    <t>DUFERCO CLABECQ sa</t>
  </si>
  <si>
    <t>CARRIERES ET FOURS A CHAUX DUMONT WAUTIER SA</t>
  </si>
  <si>
    <t>DUROBOR sa</t>
  </si>
  <si>
    <t>ELECTRABEL - CENTRALE D'AMERCOEUR</t>
  </si>
  <si>
    <t>ELECTRABEL - CENTRALE BAUDOUR/St GHISLAIN</t>
  </si>
  <si>
    <t>ELECTRABEL - CENTRALE DES AWIRS</t>
  </si>
  <si>
    <t>ELECTRABEL - CENTRALE DE MONCEAU</t>
  </si>
  <si>
    <t>ELLWOOD STEEL BELGIUM</t>
  </si>
  <si>
    <t>FN HERSTAL sa</t>
  </si>
  <si>
    <t>GLAVERBEL sa - Site de Moustier</t>
  </si>
  <si>
    <t>GLAVERBEL sa - Site de Roux</t>
  </si>
  <si>
    <t>GRUPPO CORDENONS (ex INTERMILLS sa)</t>
  </si>
  <si>
    <t>GLAXOSMITHKLINE BIOLOGICALS sa</t>
  </si>
  <si>
    <t>HOLCIM BELGIQUE sa</t>
  </si>
  <si>
    <t>USINOR INDUSTEEL</t>
  </si>
  <si>
    <t>INTERBREW sa</t>
  </si>
  <si>
    <t>KEMIRA GROWHOW sa</t>
  </si>
  <si>
    <t>KNAUF INSULATION (ex KNAUF ALCOPORE)</t>
  </si>
  <si>
    <t>LHOIST INDUSTRIE sa - Site de On</t>
  </si>
  <si>
    <t>VAN DEN BROEKE LUTOSA sa</t>
  </si>
  <si>
    <t>MACTAC EUROPE sa</t>
  </si>
  <si>
    <t>MAGOTTEAUX LIEGE sa</t>
  </si>
  <si>
    <t>MANUFACTURE DU VERRE sa</t>
  </si>
  <si>
    <t>NOUVELLES VERRERIES DE MOMIGNIES sa</t>
  </si>
  <si>
    <t>OWENS CORNING COMPOSITES sprl</t>
  </si>
  <si>
    <t>BRIQUETERIES DE PLOEGSTEERT sa - Site de Barry</t>
  </si>
  <si>
    <t>PRAYON sa (ex Société chimique Prayon Rupel)</t>
  </si>
  <si>
    <t>RAFFINERIE NOTRE DAME sa ORAFTI</t>
  </si>
  <si>
    <t>THY MARCINELLE sa</t>
  </si>
  <si>
    <t>SAINT-GOBAIN GLASS sa</t>
  </si>
  <si>
    <t>SCA HYGIENE PRODUCTS sa</t>
  </si>
  <si>
    <t>SEGAL scrl</t>
  </si>
  <si>
    <t>SOLVIC sa</t>
  </si>
  <si>
    <t>SONACA sa</t>
  </si>
  <si>
    <t>SPE - Centrale de Seraing</t>
  </si>
  <si>
    <t>SPE - Centrale d'Angleur</t>
  </si>
  <si>
    <t>SUCRERIE DE FONTENOY sa</t>
  </si>
  <si>
    <t>TERCA WARNETON sa</t>
  </si>
  <si>
    <t>RAFFINERIE TIRLEMONTOISE sa - Site de Brugelette</t>
  </si>
  <si>
    <t>RAFFINERIE TIRLEMONTOISE sa - Site de Wanze</t>
  </si>
  <si>
    <t>UCB PHARMA sa</t>
  </si>
  <si>
    <t>ELECTRABEL - COGENERATION SOLVAY</t>
  </si>
  <si>
    <t>GLAXOSMITHKLINE BIOLOGICALS MANUFACTURING</t>
  </si>
  <si>
    <t>COCKERILL SAMBRE sa - Carlam La Praye (Laminoir à chaud / décaperie)</t>
  </si>
  <si>
    <t>CARSID (Centrale d'énergie)</t>
  </si>
  <si>
    <t>COCKERILL SAMBRE sa - Tilleur (Décapage, laminage à froid, dégraissage, Recuit, Etamage ou chromage, Skin pass)</t>
  </si>
  <si>
    <t>COCKERILL SAMBRE sa - Flemalle Ramet (Skinpass, Etamage, Galvanisation, Prépeint)</t>
  </si>
  <si>
    <t>PHIBRO ANIMAL HEALTH sa</t>
  </si>
  <si>
    <t>BR240045</t>
  </si>
  <si>
    <t>BR240097</t>
  </si>
  <si>
    <t>BR244110</t>
  </si>
  <si>
    <t>BR244114</t>
  </si>
  <si>
    <t>BR244247</t>
  </si>
  <si>
    <t>BRBRUDA</t>
  </si>
  <si>
    <t>Torens WTC I &amp; II</t>
  </si>
  <si>
    <t>FORTIS BANK</t>
  </si>
  <si>
    <t>WGS84X</t>
  </si>
  <si>
    <t>WGS84Y</t>
  </si>
  <si>
    <t>LAMB_X</t>
  </si>
  <si>
    <t>LAMB_Y</t>
  </si>
  <si>
    <t>Canadastraat 11</t>
  </si>
  <si>
    <t>Zwijndrecht</t>
  </si>
  <si>
    <t>PostCode</t>
  </si>
  <si>
    <t>ID</t>
  </si>
  <si>
    <t>Permit nr</t>
  </si>
  <si>
    <t>Name</t>
  </si>
  <si>
    <t>Company</t>
  </si>
  <si>
    <t>City</t>
  </si>
  <si>
    <t>Activity code</t>
  </si>
  <si>
    <t>Surname</t>
  </si>
  <si>
    <t>e-mail</t>
  </si>
  <si>
    <t>Tel</t>
  </si>
  <si>
    <t>gsm</t>
  </si>
  <si>
    <t>Fax</t>
  </si>
  <si>
    <t>Adress</t>
  </si>
  <si>
    <t>KBO/BCE-nr</t>
  </si>
  <si>
    <t>EPER Name</t>
  </si>
  <si>
    <t>EPER_code</t>
  </si>
  <si>
    <t>Mother company</t>
  </si>
  <si>
    <t>Post
Code</t>
  </si>
  <si>
    <t>Total reserve in period</t>
  </si>
  <si>
    <t>Period</t>
  </si>
  <si>
    <t>TOTAL allowances in period</t>
  </si>
  <si>
    <t>Inst. Adress</t>
  </si>
  <si>
    <t>NAP adapted following Com Decision</t>
  </si>
  <si>
    <t>(Total)</t>
  </si>
  <si>
    <t>Change for period</t>
  </si>
  <si>
    <t>(%)</t>
  </si>
  <si>
    <t>Total allocations to incumbents</t>
  </si>
  <si>
    <t>Installation Name</t>
  </si>
  <si>
    <t>Lanxess Rubber</t>
  </si>
  <si>
    <t>Taminco</t>
  </si>
  <si>
    <t>BP Chembel</t>
  </si>
  <si>
    <t>Borealis Polymers - Beringen</t>
  </si>
  <si>
    <t>Borealis - Kallo</t>
  </si>
  <si>
    <t>Oleon Ertvelde</t>
  </si>
  <si>
    <t>Oleon Oelegem</t>
  </si>
  <si>
    <t>Total Petrochemicals Antwerpen</t>
  </si>
  <si>
    <t>Cytec Surface Specialties</t>
  </si>
  <si>
    <t>Dow Belgium</t>
  </si>
  <si>
    <t>Monsanto Europe</t>
  </si>
  <si>
    <t>Innovene Manufacturing Belgium</t>
  </si>
  <si>
    <t>Janssen Pharmaceutica Beerse</t>
  </si>
  <si>
    <t>Janssen Pharmaceutica Geel</t>
  </si>
  <si>
    <t>Kaneka Belgium</t>
  </si>
  <si>
    <t>Proviron Fine Chemicals</t>
  </si>
  <si>
    <t>BASF Antwerpen</t>
  </si>
  <si>
    <t>Meerhout Polymers Plant</t>
  </si>
  <si>
    <t>Antwerp Polymers Plant</t>
  </si>
  <si>
    <t>3M Belgium</t>
  </si>
  <si>
    <t>Fina Antwerp Olefins</t>
  </si>
  <si>
    <t>Agfa-Gevaert</t>
  </si>
  <si>
    <t>PB Gelatins Vilvoorde</t>
  </si>
  <si>
    <t>Prayon</t>
  </si>
  <si>
    <t>Rousselot</t>
  </si>
  <si>
    <t>Ineos</t>
  </si>
  <si>
    <t>Ineos Phenol Belgium</t>
  </si>
  <si>
    <t>Latexco</t>
  </si>
  <si>
    <t>Misa Eco</t>
  </si>
  <si>
    <t>LVM (Limburgse Vinyl Maatschappij)</t>
  </si>
  <si>
    <t>Amcor Flexibles Transpac</t>
  </si>
  <si>
    <t>Haltermann</t>
  </si>
  <si>
    <t>Tessenderlo Chemie - Ham</t>
  </si>
  <si>
    <t>Ajinomoto Omnichem - Wetteren</t>
  </si>
  <si>
    <t>Air Liquide Large Industries</t>
  </si>
  <si>
    <t>Nitto Europe</t>
  </si>
  <si>
    <t>Belgian Refining Corporation</t>
  </si>
  <si>
    <t>Total Raffinaderij Antwerpen</t>
  </si>
  <si>
    <t>Esso Raffinaderij</t>
  </si>
  <si>
    <t>Petroplus Refining Antwerp</t>
  </si>
  <si>
    <t>Petroplus Refining Antwerp Bitumen</t>
  </si>
  <si>
    <t>Ugine &amp; ALZ Belgium</t>
  </si>
  <si>
    <t>Stora Enso Langerbrugge</t>
  </si>
  <si>
    <t>VPK Packaging</t>
  </si>
  <si>
    <t>Sappi</t>
  </si>
  <si>
    <t xml:space="preserve">Cargill Gent </t>
  </si>
  <si>
    <t xml:space="preserve">Cargill Antwerpen </t>
  </si>
  <si>
    <t>Citrique Belge</t>
  </si>
  <si>
    <t>Tiense Suikerraffinaderij - vestiging Tienen</t>
  </si>
  <si>
    <t>Iscal Sugar - Suikerfabriek Moerbeke</t>
  </si>
  <si>
    <t>Cargill Izegem</t>
  </si>
  <si>
    <t>The Solae</t>
  </si>
  <si>
    <t>CCEB Production &amp; Distribution Center - Gent</t>
  </si>
  <si>
    <t>Tate &amp; Lyle Europe</t>
  </si>
  <si>
    <t>Oliefabriek Vandamme (&amp; Repro)</t>
  </si>
  <si>
    <t>Campina</t>
  </si>
  <si>
    <t>Veurne Snack Foods</t>
  </si>
  <si>
    <t>Cargill France</t>
  </si>
  <si>
    <t>Limelco</t>
  </si>
  <si>
    <t>Inbev Leuven</t>
  </si>
  <si>
    <t xml:space="preserve">Inza </t>
  </si>
  <si>
    <t>Scana Noliko</t>
  </si>
  <si>
    <t>Rendac</t>
  </si>
  <si>
    <t>Inex</t>
  </si>
  <si>
    <t>Clarebout Potatoes</t>
  </si>
  <si>
    <t>LU-Generals Biscuits België</t>
  </si>
  <si>
    <t>Alpro</t>
  </si>
  <si>
    <t>Boortmalt</t>
  </si>
  <si>
    <t>Mouterij Albert</t>
  </si>
  <si>
    <t>Farm Frites Belgium</t>
  </si>
  <si>
    <t>Primeur - Vanelo</t>
  </si>
  <si>
    <t>Brouwerij Haacht</t>
  </si>
  <si>
    <t>Fraxicor</t>
  </si>
  <si>
    <t>Metallo-Chimique</t>
  </si>
  <si>
    <t>General Motors Belgium</t>
  </si>
  <si>
    <t>Bekaert site Zwevegem</t>
  </si>
  <si>
    <t>Bekaert site Aalter</t>
  </si>
  <si>
    <t>Installation detail</t>
  </si>
  <si>
    <r>
      <t>Contact</t>
    </r>
  </si>
  <si>
    <t>BE NAP 2008-2012
approved by COM</t>
  </si>
  <si>
    <t>Volvo Cars Gent</t>
  </si>
  <si>
    <t>Ford Werke Aktiengesellschaft</t>
  </si>
  <si>
    <t>Volvo Europa Truck</t>
  </si>
  <si>
    <t>Associated Weavers Europe</t>
  </si>
  <si>
    <t>Uco Sportswear</t>
  </si>
  <si>
    <t>Utexbel</t>
  </si>
  <si>
    <t>Microfibres Europe</t>
  </si>
  <si>
    <t>Santens</t>
  </si>
  <si>
    <t>Lano</t>
  </si>
  <si>
    <t>Celanese  Acetate</t>
  </si>
  <si>
    <t>VL106A</t>
  </si>
  <si>
    <t>VL106B</t>
  </si>
  <si>
    <t>Terca Beerse - Rijkevorsel</t>
  </si>
  <si>
    <t>Wienerberger - Maaseik</t>
  </si>
  <si>
    <t>Steenfabrieken Desimpel</t>
  </si>
  <si>
    <t>Terca Zonnebeke</t>
  </si>
  <si>
    <t>Steenfabriek Heylen</t>
  </si>
  <si>
    <t>Steenfabriek Desta</t>
  </si>
  <si>
    <t>Vandersanden - Spouwen</t>
  </si>
  <si>
    <t>Vandersanden - Hekelgem</t>
  </si>
  <si>
    <t>Vandersanden - Lanklaar</t>
  </si>
  <si>
    <t>Ampe Steenbakkerij</t>
  </si>
  <si>
    <t>Steenfabrieken  A. Nelissen Haesen</t>
  </si>
  <si>
    <t>Floren &amp; Cie</t>
  </si>
  <si>
    <t>Scheerders van Kerchove's (SVK)</t>
  </si>
  <si>
    <t>Argex</t>
  </si>
  <si>
    <t>Keramo Steinzeug</t>
  </si>
  <si>
    <t>Unilin Wielsbeke</t>
  </si>
  <si>
    <t>Unilin Bospan</t>
  </si>
  <si>
    <t>Unilin Flooring - Unilin Decor</t>
  </si>
  <si>
    <t>Linopan</t>
  </si>
  <si>
    <t>Spano</t>
  </si>
  <si>
    <t>Norbord</t>
  </si>
  <si>
    <t>Pittsburgh Corning Europe</t>
  </si>
  <si>
    <t>Emgo</t>
  </si>
  <si>
    <t>URSA Benelux</t>
  </si>
  <si>
    <t>Promat International</t>
  </si>
  <si>
    <t>Eternit</t>
  </si>
  <si>
    <t>CBR Gent</t>
  </si>
  <si>
    <t>Sibelco</t>
  </si>
  <si>
    <t>UZ Gent</t>
  </si>
  <si>
    <t>UZ Gasthuisberg Leuven</t>
  </si>
  <si>
    <t>Electrabel-Herdersbrug</t>
  </si>
  <si>
    <t>Electrabel-Ruien</t>
  </si>
  <si>
    <t>UMICORE nv &amp; CUMERIO BELGIUM nv</t>
  </si>
  <si>
    <t>Cumerio Belgium &amp; Umicore, site Olen</t>
  </si>
  <si>
    <t>NYRSTAR BELGIUM nv &amp; UMICORE nv</t>
  </si>
  <si>
    <t>Nyrstar Belgium &amp; Umicore, site Overpelt</t>
  </si>
  <si>
    <t>Wienerberger - Aalbeke</t>
  </si>
  <si>
    <t>Electrabel-Langerbrugge</t>
  </si>
  <si>
    <t>Electrabel-Rodenhuize</t>
  </si>
  <si>
    <t>Electrabel-Aalst</t>
  </si>
  <si>
    <t>Electrabel-Kallo</t>
  </si>
  <si>
    <t>Electrabel-Vilvoorde</t>
  </si>
  <si>
    <t>Electrabel-Drogenbos</t>
  </si>
  <si>
    <t>Electrabel-Mol</t>
  </si>
  <si>
    <t>Electrabel-Langerlo</t>
  </si>
  <si>
    <t>Electrabel-Lanxess</t>
  </si>
  <si>
    <t>Zandvliet-Power</t>
  </si>
  <si>
    <t>Electrabel-Zeebrugge</t>
  </si>
  <si>
    <t>Electrabel-Noordschote</t>
  </si>
  <si>
    <t>Electrabel-Zedelgem</t>
  </si>
  <si>
    <t>Electrabel-Zelzate</t>
  </si>
  <si>
    <t>Electrabel-Aalter</t>
  </si>
  <si>
    <t>Electrabel-Beerse</t>
  </si>
  <si>
    <t>SPE-Ringvaart</t>
  </si>
  <si>
    <t>SPE-Harelbeke</t>
  </si>
  <si>
    <t>SPE-Ham</t>
  </si>
  <si>
    <t>Fluxys compressiestation Weelde</t>
  </si>
  <si>
    <t>Fluxys compressiestation Winksele</t>
  </si>
  <si>
    <t>Fluxys opslagstation Loenhout</t>
  </si>
  <si>
    <t>Fluxys peak shaving Dudzele</t>
  </si>
  <si>
    <t>Fluxys LNG-terminal</t>
  </si>
  <si>
    <t>Gassco AS Belgium</t>
  </si>
  <si>
    <t>Interconnector Zeebrugge</t>
  </si>
  <si>
    <t>NAP notified September 2006</t>
  </si>
  <si>
    <t>Lanxess-Lillo (rechteroever)</t>
  </si>
  <si>
    <t>Lanxess-Kallo (linkeroever)</t>
  </si>
  <si>
    <t>Visko Teepak Belgium</t>
  </si>
  <si>
    <t>Evonik Degussa Antwerpen</t>
  </si>
  <si>
    <t>ArcelorMittal Gent</t>
  </si>
  <si>
    <t>LPC Belgium</t>
  </si>
  <si>
    <t>Belgomilk Kallo</t>
  </si>
  <si>
    <t>Belgomilk-Ysco Langemark</t>
  </si>
  <si>
    <t>Sonac Gent</t>
  </si>
  <si>
    <t>Umicore, site Hoboken</t>
  </si>
  <si>
    <t>Umicore, site Olen</t>
  </si>
  <si>
    <t>Nyrstar Belgium, site Balen</t>
  </si>
  <si>
    <t>Nyrstar Belgium, site Overpelt</t>
  </si>
  <si>
    <t>Aleris Aluminium Duffel</t>
  </si>
  <si>
    <t>Domo Gent Industries</t>
  </si>
  <si>
    <t>B.I.G. Floorcoverings</t>
  </si>
  <si>
    <t>Terca Beerse - Beerse</t>
  </si>
  <si>
    <t>Desimpel Kortemark Industries - Kortemark</t>
  </si>
  <si>
    <t>Terca Nova - Beerse</t>
  </si>
  <si>
    <t>Terca Quirijnen - Malle</t>
  </si>
  <si>
    <t>Terca Tessenderlo - Niel</t>
  </si>
  <si>
    <t>Steenfabriek Vande Moortel</t>
  </si>
  <si>
    <t>Syndikaat Machiensteen II - Rumst</t>
  </si>
  <si>
    <t>Syndikaat Machiensteen II - Steendorp</t>
  </si>
  <si>
    <t>Wienerberger - Marke</t>
  </si>
  <si>
    <t>AGC Flat Glass Europe, vestiging Mol</t>
  </si>
  <si>
    <t>British Plasterboard</t>
  </si>
  <si>
    <t>Brussels Airport Company</t>
  </si>
  <si>
    <t>VL102</t>
  </si>
  <si>
    <t>VL103</t>
  </si>
  <si>
    <t>VL105</t>
  </si>
  <si>
    <t>VL107</t>
  </si>
  <si>
    <t>VL108</t>
  </si>
  <si>
    <t>VL110</t>
  </si>
  <si>
    <t>VL111</t>
  </si>
  <si>
    <t>VL112</t>
  </si>
  <si>
    <t>VL114</t>
  </si>
  <si>
    <t>VL117</t>
  </si>
  <si>
    <t>VL118</t>
  </si>
  <si>
    <t>VL119</t>
  </si>
  <si>
    <t>VL120</t>
  </si>
  <si>
    <t>VL121</t>
  </si>
  <si>
    <t>VL122</t>
  </si>
  <si>
    <t>VL123</t>
  </si>
  <si>
    <t>VL125</t>
  </si>
  <si>
    <t>VL126</t>
  </si>
  <si>
    <t>VL127</t>
  </si>
  <si>
    <t>VL129</t>
  </si>
  <si>
    <t>VL130</t>
  </si>
  <si>
    <t>VL131</t>
  </si>
  <si>
    <t>VL132</t>
  </si>
  <si>
    <t>VL133</t>
  </si>
  <si>
    <t>VL134</t>
  </si>
  <si>
    <t>VL136</t>
  </si>
  <si>
    <t>VL137</t>
  </si>
  <si>
    <t>VL138</t>
  </si>
  <si>
    <t>VL139</t>
  </si>
  <si>
    <t>VL140</t>
  </si>
  <si>
    <t>VL142</t>
  </si>
  <si>
    <t>VL143</t>
  </si>
  <si>
    <t>VL144</t>
  </si>
  <si>
    <t>VL145</t>
  </si>
  <si>
    <t>VL146</t>
  </si>
  <si>
    <t>VL149</t>
  </si>
  <si>
    <t>VL152</t>
  </si>
  <si>
    <t>VL157</t>
  </si>
  <si>
    <t>VL191</t>
  </si>
  <si>
    <t>VL192</t>
  </si>
  <si>
    <t>VL193</t>
  </si>
  <si>
    <t>VL194</t>
  </si>
  <si>
    <t>VL195</t>
  </si>
  <si>
    <t>VL201</t>
  </si>
  <si>
    <t>VL202</t>
  </si>
  <si>
    <t>VL301</t>
  </si>
  <si>
    <t>VL302</t>
  </si>
  <si>
    <t>VL303</t>
  </si>
  <si>
    <t>VL306</t>
  </si>
  <si>
    <t>VL401</t>
  </si>
  <si>
    <t>VL402</t>
  </si>
  <si>
    <t>VL403</t>
  </si>
  <si>
    <t>VL404</t>
  </si>
  <si>
    <t>VL405</t>
  </si>
  <si>
    <t>VL406</t>
  </si>
  <si>
    <t>VL408</t>
  </si>
  <si>
    <t>VL409</t>
  </si>
  <si>
    <t>VL411</t>
  </si>
  <si>
    <t>VL412</t>
  </si>
  <si>
    <t>VL413</t>
  </si>
  <si>
    <t>VL415</t>
  </si>
  <si>
    <t>VL416</t>
  </si>
  <si>
    <t>VL417</t>
  </si>
  <si>
    <t>VL418</t>
  </si>
  <si>
    <t>VL420</t>
  </si>
  <si>
    <t>VL421</t>
  </si>
  <si>
    <t>VL422</t>
  </si>
  <si>
    <t>VL423</t>
  </si>
  <si>
    <t>VL424</t>
  </si>
  <si>
    <t>VL425</t>
  </si>
  <si>
    <t>VL426</t>
  </si>
  <si>
    <t>VL427</t>
  </si>
  <si>
    <t>VL428</t>
  </si>
  <si>
    <t>VL452</t>
  </si>
  <si>
    <t>VL453</t>
  </si>
  <si>
    <t>VL461</t>
  </si>
  <si>
    <t>VL464</t>
  </si>
  <si>
    <t>VL465</t>
  </si>
  <si>
    <t>VL468</t>
  </si>
  <si>
    <t>VL501</t>
  </si>
  <si>
    <t>VL502</t>
  </si>
  <si>
    <t>VL503</t>
  </si>
  <si>
    <t>VL504</t>
  </si>
  <si>
    <t>VL507</t>
  </si>
  <si>
    <t>VL508</t>
  </si>
  <si>
    <t>VL509</t>
  </si>
  <si>
    <t>VL510</t>
  </si>
  <si>
    <t>VL511</t>
  </si>
  <si>
    <t>VL514</t>
  </si>
  <si>
    <t>VL515</t>
  </si>
  <si>
    <t>VL518</t>
  </si>
  <si>
    <t>VL601</t>
  </si>
  <si>
    <t>VL603</t>
  </si>
  <si>
    <t>VL605</t>
  </si>
  <si>
    <t>VL607</t>
  </si>
  <si>
    <t>VL613</t>
  </si>
  <si>
    <t>VL614</t>
  </si>
  <si>
    <t>VL618</t>
  </si>
  <si>
    <t>VL620</t>
  </si>
  <si>
    <t>VL621</t>
  </si>
  <si>
    <t>VL701</t>
  </si>
  <si>
    <t>VL702</t>
  </si>
  <si>
    <t>VL703</t>
  </si>
  <si>
    <t>VL704</t>
  </si>
  <si>
    <t>VL705</t>
  </si>
  <si>
    <t>VL706</t>
  </si>
  <si>
    <t>per year</t>
  </si>
  <si>
    <t>not in in notified NAP 2008-12</t>
  </si>
  <si>
    <t>NEW</t>
  </si>
  <si>
    <t>no longer in NAP 2008-12</t>
  </si>
  <si>
    <t>-</t>
  </si>
  <si>
    <t>no longer in NAP 2008-12 (out of scope)</t>
  </si>
  <si>
    <t>New entrant</t>
  </si>
  <si>
    <t>no longer in NAP 2008-12 (site closed)</t>
  </si>
  <si>
    <t>Site closed</t>
  </si>
  <si>
    <t>site fusionné avec WAI066P108</t>
  </si>
  <si>
    <t>BR239973</t>
  </si>
  <si>
    <t>BR241670</t>
  </si>
  <si>
    <t>VL707</t>
  </si>
  <si>
    <t>VL709</t>
  </si>
  <si>
    <t>VL710</t>
  </si>
  <si>
    <t>VL711</t>
  </si>
  <si>
    <t>VL712</t>
  </si>
  <si>
    <t>VL713</t>
  </si>
  <si>
    <t>VL714</t>
  </si>
  <si>
    <t>VL715</t>
  </si>
  <si>
    <t>VL716</t>
  </si>
  <si>
    <t>VL717</t>
  </si>
  <si>
    <t>VL718</t>
  </si>
  <si>
    <t>VL719</t>
  </si>
  <si>
    <t>VL720</t>
  </si>
  <si>
    <t>VL722</t>
  </si>
  <si>
    <t>VL723</t>
  </si>
  <si>
    <t>VL731</t>
  </si>
  <si>
    <t>VL751</t>
  </si>
  <si>
    <t>VL790</t>
  </si>
  <si>
    <t>VL802</t>
  </si>
  <si>
    <t>VL803</t>
  </si>
  <si>
    <t>VL804</t>
  </si>
  <si>
    <t>VL805</t>
  </si>
  <si>
    <t>VL806</t>
  </si>
  <si>
    <t>VL807</t>
  </si>
  <si>
    <t>VL901</t>
  </si>
  <si>
    <t>VL902</t>
  </si>
  <si>
    <t>VL903</t>
  </si>
  <si>
    <t>VL904</t>
  </si>
  <si>
    <t>VL910</t>
  </si>
  <si>
    <t>VL911</t>
  </si>
  <si>
    <t>VL912</t>
  </si>
  <si>
    <t>VL915</t>
  </si>
  <si>
    <t>VL951</t>
  </si>
  <si>
    <t>VL920</t>
  </si>
  <si>
    <t>VL922</t>
  </si>
  <si>
    <t>VL924</t>
  </si>
  <si>
    <t>VLE01</t>
  </si>
  <si>
    <t>VLE02</t>
  </si>
  <si>
    <t>VLE03</t>
  </si>
  <si>
    <t>VLE04</t>
  </si>
  <si>
    <t>VLE05</t>
  </si>
  <si>
    <t>VLE06</t>
  </si>
  <si>
    <t>VLE07</t>
  </si>
  <si>
    <t>VLE08</t>
  </si>
  <si>
    <t>VLE09</t>
  </si>
  <si>
    <t>VLE10</t>
  </si>
  <si>
    <t>VLE11</t>
  </si>
  <si>
    <t>VLE12</t>
  </si>
  <si>
    <t>VLE14</t>
  </si>
  <si>
    <t>VLE15</t>
  </si>
  <si>
    <t>VLE16</t>
  </si>
  <si>
    <t>VLE17</t>
  </si>
  <si>
    <t>VLE18</t>
  </si>
  <si>
    <t>VLE19</t>
  </si>
  <si>
    <t>VLE31</t>
  </si>
  <si>
    <t>VLE32</t>
  </si>
  <si>
    <t>VLE33</t>
  </si>
  <si>
    <t>VLE41</t>
  </si>
  <si>
    <t>VLE42</t>
  </si>
  <si>
    <t>VLE44</t>
  </si>
  <si>
    <t>VLE45</t>
  </si>
  <si>
    <t>VLE46</t>
  </si>
  <si>
    <t>VLE47</t>
  </si>
  <si>
    <t>VLE48</t>
  </si>
  <si>
    <t>VL466</t>
  </si>
  <si>
    <t>Puratos Group</t>
  </si>
  <si>
    <t>VL616</t>
  </si>
  <si>
    <t>Nelca</t>
  </si>
  <si>
    <t>VL653</t>
  </si>
  <si>
    <t>Masureel Veredeling - Wevelgem</t>
  </si>
  <si>
    <t>VL708</t>
  </si>
  <si>
    <t>Desimpel Terhagen</t>
  </si>
  <si>
    <t>VL721</t>
  </si>
  <si>
    <t>Antwerpse Machiensteenbakkerijen</t>
  </si>
  <si>
    <t>Total auctioning in period</t>
  </si>
  <si>
    <t>VL135</t>
  </si>
  <si>
    <t>Total Petrochemicals Elastomers</t>
  </si>
  <si>
    <t>VL606</t>
  </si>
  <si>
    <t>Concordia Textiles</t>
  </si>
  <si>
    <t>Canadastraat 21</t>
  </si>
  <si>
    <t>LANXESS RUBBER nv</t>
  </si>
  <si>
    <t>0404.791.094</t>
  </si>
  <si>
    <t>Meert</t>
  </si>
  <si>
    <t>Kürt</t>
  </si>
  <si>
    <t>kurt.meert@lanxess.com</t>
  </si>
  <si>
    <t>03/252.18.14</t>
  </si>
  <si>
    <t>03/252.45.44</t>
  </si>
  <si>
    <t>vl00112443000184</t>
  </si>
  <si>
    <t>Pantserschipstraat 207</t>
  </si>
  <si>
    <t>Gent</t>
  </si>
  <si>
    <t>TAMINCO nv</t>
  </si>
  <si>
    <t>0859.910.443</t>
  </si>
  <si>
    <t>Van Leeuwen</t>
  </si>
  <si>
    <t>Etienne</t>
  </si>
  <si>
    <t>etienne.vanleeuwen@taminco.com</t>
  </si>
  <si>
    <t>vl01849832000188</t>
  </si>
  <si>
    <t>Amocolaan 2</t>
  </si>
  <si>
    <t>Geel</t>
  </si>
  <si>
    <t>BP CHEMBEL nv</t>
  </si>
  <si>
    <t>0404.137.533</t>
  </si>
  <si>
    <t>Liekens</t>
  </si>
  <si>
    <t>Johan</t>
  </si>
  <si>
    <t>johan.liekens@bp.com</t>
  </si>
  <si>
    <t>014/86.43.20</t>
  </si>
  <si>
    <t>014/86.43.69</t>
  </si>
  <si>
    <t>vl00106451000188</t>
  </si>
  <si>
    <t>Scheldelaan 420</t>
  </si>
  <si>
    <t>Antwerpen</t>
  </si>
  <si>
    <t>LANXESS nv</t>
  </si>
  <si>
    <t>0867.573.542</t>
  </si>
  <si>
    <t>Vanden Eynde</t>
  </si>
  <si>
    <t>johan.vandeneynde@bayertechnology.com</t>
  </si>
  <si>
    <t>03/540.38.83</t>
  </si>
  <si>
    <t xml:space="preserve"> </t>
  </si>
  <si>
    <t>Ketenislaan 2</t>
  </si>
  <si>
    <t>Kallo (Beveren)</t>
  </si>
  <si>
    <t>Industrieweg 148</t>
  </si>
  <si>
    <t>Beringen</t>
  </si>
  <si>
    <t>BOREALIS POLYMERS nv</t>
  </si>
  <si>
    <t>0457.665.893</t>
  </si>
  <si>
    <t>Van der Linden</t>
  </si>
  <si>
    <t>Roger</t>
  </si>
  <si>
    <t>roger.vanderlinden@borealisgroup.com</t>
  </si>
  <si>
    <t>03/570.52.54</t>
  </si>
  <si>
    <t>0475/71.39.88</t>
  </si>
  <si>
    <t>vl01851913000196</t>
  </si>
  <si>
    <t>Sint-Jansweg 2</t>
  </si>
  <si>
    <t>BOREALIS KALLO nv</t>
  </si>
  <si>
    <t>0432.746.692</t>
  </si>
  <si>
    <t>vl01855217000153</t>
  </si>
  <si>
    <t>Maatheide 81</t>
  </si>
  <si>
    <t>Lommel</t>
  </si>
  <si>
    <t>VISCOTEEPAK BELGIUM nv</t>
  </si>
  <si>
    <t>0887.587.711</t>
  </si>
  <si>
    <t>Van Erom</t>
  </si>
  <si>
    <t>Luc</t>
  </si>
  <si>
    <t>luc.vanerom@be.teepak.com</t>
  </si>
  <si>
    <t>vl01788186000117</t>
  </si>
  <si>
    <t>ViskoTeepak Belgium</t>
  </si>
  <si>
    <t>Assenedestraat 2</t>
  </si>
  <si>
    <t>Evergem</t>
  </si>
  <si>
    <t>OLEON nv</t>
  </si>
  <si>
    <t>0406.414.162</t>
  </si>
  <si>
    <t>Callens</t>
  </si>
  <si>
    <t>Pieter</t>
  </si>
  <si>
    <t>pieter.callens@oleon.com</t>
  </si>
  <si>
    <t>09/341.12.37</t>
  </si>
  <si>
    <t>09/341.11.49</t>
  </si>
  <si>
    <t>vl00127291000150</t>
  </si>
  <si>
    <t>Vaartstraat 130</t>
  </si>
  <si>
    <t>Ranst</t>
  </si>
  <si>
    <t>Jacobs</t>
  </si>
  <si>
    <t>Dave</t>
  </si>
  <si>
    <t>dave.jacobs@oleon.com</t>
  </si>
  <si>
    <t>03/470.63.29</t>
  </si>
  <si>
    <t>0473/83.67.27</t>
  </si>
  <si>
    <t>Scheldelaan 4</t>
  </si>
  <si>
    <t>TOTAL PETROCHEMICALS ANTWERPEN nv</t>
  </si>
  <si>
    <t>0433.182.895</t>
  </si>
  <si>
    <t>De Moor</t>
  </si>
  <si>
    <t>Katelijne</t>
  </si>
  <si>
    <t>katelijne.de-moor@total.com</t>
  </si>
  <si>
    <t>03/545.21.21</t>
  </si>
  <si>
    <t>03/545.24.71</t>
  </si>
  <si>
    <t>vl00356448000149</t>
  </si>
  <si>
    <t>Anderlechtstraat 33</t>
  </si>
  <si>
    <t>Drogenbos</t>
  </si>
  <si>
    <t>SURFACE SPECIALTIES nv</t>
  </si>
  <si>
    <t>0864.542.984</t>
  </si>
  <si>
    <t>Vanleene</t>
  </si>
  <si>
    <t>Dennis</t>
  </si>
  <si>
    <t>dennis.vanleene@cytec.com</t>
  </si>
  <si>
    <t>vl01736906000123</t>
  </si>
  <si>
    <t>Havenlaan 7</t>
  </si>
  <si>
    <t>Tessenderlo</t>
  </si>
  <si>
    <t>DOW BELGIUM bvba</t>
  </si>
  <si>
    <t>0403.060.140</t>
  </si>
  <si>
    <t>Fruijtier</t>
  </si>
  <si>
    <t>Donnie</t>
  </si>
  <si>
    <t>djfruijtier@dow.com</t>
  </si>
  <si>
    <t>vl00096597000160</t>
  </si>
  <si>
    <t>Scheldelaan 460</t>
  </si>
  <si>
    <t>MONSANTO EUROPE nv</t>
  </si>
  <si>
    <t>0460.474.539</t>
  </si>
  <si>
    <t>Dechateau</t>
  </si>
  <si>
    <t>Walter</t>
  </si>
  <si>
    <t>walter.dechateau@monsanto.com</t>
  </si>
  <si>
    <t>03/568.51.00</t>
  </si>
  <si>
    <t>0476/43.30.24</t>
  </si>
  <si>
    <t>03/568.50.08</t>
  </si>
  <si>
    <t>vl00580748000182</t>
  </si>
  <si>
    <t>Scheldelaan 480</t>
  </si>
  <si>
    <t>BP HIGH DENSITY POLYETHYLENE BELGIUM nv</t>
  </si>
  <si>
    <t>0458.882.353</t>
  </si>
  <si>
    <t>Goffings</t>
  </si>
  <si>
    <t>luc.goffings@innovene.com</t>
  </si>
  <si>
    <t>03/210.35.00</t>
  </si>
  <si>
    <t>Turnhoutseweg 30</t>
  </si>
  <si>
    <t>Beerse</t>
  </si>
  <si>
    <t>JANSSEN PHARMACEUTICA nv</t>
  </si>
  <si>
    <t>0403.834.160</t>
  </si>
  <si>
    <t>Bas</t>
  </si>
  <si>
    <t>Patrick</t>
  </si>
  <si>
    <t>pbas@janbe.jnj.com</t>
  </si>
  <si>
    <t>014/60.71.34</t>
  </si>
  <si>
    <t>vl01747680000287</t>
  </si>
  <si>
    <t>Janssen Pharmaceuticalaan 3</t>
  </si>
  <si>
    <t>vl01747680000186</t>
  </si>
  <si>
    <t>Tijsmanstunnel-West Z/N</t>
  </si>
  <si>
    <t>EVONIK DEGUSSA ANTWERPEN nv</t>
  </si>
  <si>
    <t>0406.183.144</t>
  </si>
  <si>
    <t>Eeckeloo</t>
  </si>
  <si>
    <t>Noël</t>
  </si>
  <si>
    <t>noel.eeckeloo@degussa.com</t>
  </si>
  <si>
    <t>03/560.32.61</t>
  </si>
  <si>
    <t>03/561.82.61</t>
  </si>
  <si>
    <t>vl00125118000187</t>
  </si>
  <si>
    <t>Nijverheidsstraat 16</t>
  </si>
  <si>
    <t>Westerlo</t>
  </si>
  <si>
    <t>KANEKA BELGIUM nv</t>
  </si>
  <si>
    <t>0407.633.194</t>
  </si>
  <si>
    <t>Smets</t>
  </si>
  <si>
    <t>Ronny</t>
  </si>
  <si>
    <t>ronny.smets@kaneka.be</t>
  </si>
  <si>
    <t>014/25.78.03</t>
  </si>
  <si>
    <t>014/25.45.51</t>
  </si>
  <si>
    <t>vl01787338000148</t>
  </si>
  <si>
    <t>Stationsstraat 123</t>
  </si>
  <si>
    <t>Oostende</t>
  </si>
  <si>
    <t>PROVIRON FINE CHEMICALS nv</t>
  </si>
  <si>
    <t>0453.390.074</t>
  </si>
  <si>
    <t>Devos</t>
  </si>
  <si>
    <t>Gilbert</t>
  </si>
  <si>
    <t>gilbert.devos@proviron.com</t>
  </si>
  <si>
    <t>vl01759137000289</t>
  </si>
  <si>
    <t>Scheldelaan 600</t>
  </si>
  <si>
    <t>B.A.S.F. ANTWERPEN nv</t>
  </si>
  <si>
    <t>0404.754.472</t>
  </si>
  <si>
    <t>De Beukeleer</t>
  </si>
  <si>
    <t>Sabrina</t>
  </si>
  <si>
    <t>sabrina.de-beukeleer@basf.com</t>
  </si>
  <si>
    <t>03/561.45.18</t>
  </si>
  <si>
    <t>03/561.32.50</t>
  </si>
  <si>
    <t>vl00112120000187</t>
  </si>
  <si>
    <t>Biezenhoed 2</t>
  </si>
  <si>
    <t>Meerhout</t>
  </si>
  <si>
    <t>EXXONMOBIL PETROLEUM &amp; CHEMICAL bvba</t>
  </si>
  <si>
    <t>0416.375.270</t>
  </si>
  <si>
    <t>Vissers</t>
  </si>
  <si>
    <t>Jan</t>
  </si>
  <si>
    <t>jan.vissers@exxonmobil.com</t>
  </si>
  <si>
    <t>03/543.37.45</t>
  </si>
  <si>
    <t>vl01749024006928</t>
  </si>
  <si>
    <t>Canadastraat 20</t>
  </si>
  <si>
    <t>vl01749024006625</t>
  </si>
  <si>
    <t>3M BELGIUM nv</t>
  </si>
  <si>
    <t>0402.683.721</t>
  </si>
  <si>
    <t>Pollaris</t>
  </si>
  <si>
    <t>Geert</t>
  </si>
  <si>
    <t>gpollaris@mmm.com</t>
  </si>
  <si>
    <t>03/250.77.55</t>
  </si>
  <si>
    <t>03/250.77.54</t>
  </si>
  <si>
    <t>vl01851258000121</t>
  </si>
  <si>
    <t>Scheldelaan 10</t>
  </si>
  <si>
    <t>FINA ANTWERP OLEFINS nv</t>
  </si>
  <si>
    <t>0433.181.610</t>
  </si>
  <si>
    <t>vl01753206000159</t>
  </si>
  <si>
    <t>Septestraat 27</t>
  </si>
  <si>
    <t>Mortsel</t>
  </si>
  <si>
    <t>AGFA-GEVAERT nv</t>
  </si>
  <si>
    <t>0404.021.727</t>
  </si>
  <si>
    <t>Thys</t>
  </si>
  <si>
    <t>Stephan</t>
  </si>
  <si>
    <t>stephan.thys@agfa.com</t>
  </si>
  <si>
    <t>03/444.20.63</t>
  </si>
  <si>
    <t>0494/56.07.55</t>
  </si>
  <si>
    <t>03/444.20.19</t>
  </si>
  <si>
    <t>vl00105388000430</t>
  </si>
  <si>
    <t>Marius Duchéstraat 260</t>
  </si>
  <si>
    <t>Vilvoorde</t>
  </si>
  <si>
    <t>TESSENDERLO CHEMIE nv</t>
  </si>
  <si>
    <t>0412.101.728</t>
  </si>
  <si>
    <t>Boons</t>
  </si>
  <si>
    <t>Dirk</t>
  </si>
  <si>
    <t>dirk.boons@tessenderlo.com</t>
  </si>
  <si>
    <t>013/61.26.30</t>
  </si>
  <si>
    <t>0477/55.10.44</t>
  </si>
  <si>
    <t>013/66.81.40</t>
  </si>
  <si>
    <t>vl01748409000353</t>
  </si>
  <si>
    <t>Gansbroekstraat 31</t>
  </si>
  <si>
    <t>Puurs</t>
  </si>
  <si>
    <t>PRAYON nv</t>
  </si>
  <si>
    <t>0405.747.040</t>
  </si>
  <si>
    <t>Op 't Eynde</t>
  </si>
  <si>
    <t>Eric</t>
  </si>
  <si>
    <t>eopteynde@prayon.be</t>
  </si>
  <si>
    <t>03/860.92.01</t>
  </si>
  <si>
    <t>vl00121088000195</t>
  </si>
  <si>
    <t>Meulestedekaai 81</t>
  </si>
  <si>
    <t>ROUSSELOT nv</t>
  </si>
  <si>
    <t>0414.560.578</t>
  </si>
  <si>
    <t>Baert</t>
  </si>
  <si>
    <t>Joris</t>
  </si>
  <si>
    <t>joris.baert@rousselot.com</t>
  </si>
  <si>
    <t>vl01849833000100</t>
  </si>
  <si>
    <t>Nieuwe Weg 1</t>
  </si>
  <si>
    <t>INEOS nv</t>
  </si>
  <si>
    <t>0454.443.614</t>
  </si>
  <si>
    <t>Dieryck</t>
  </si>
  <si>
    <t>Bruno</t>
  </si>
  <si>
    <t>bruno.dieryck@ineos.com</t>
  </si>
  <si>
    <t>vl01759496000121</t>
  </si>
  <si>
    <t>Geslecht 1</t>
  </si>
  <si>
    <t>Doel</t>
  </si>
  <si>
    <t>INEOS PHENOL BELGIUM nv</t>
  </si>
  <si>
    <t>0888.947.788</t>
  </si>
  <si>
    <t>Luyten</t>
  </si>
  <si>
    <t>Steven</t>
  </si>
  <si>
    <t>steven.luyten@ineos.com</t>
  </si>
  <si>
    <t>03/250.91.61</t>
  </si>
  <si>
    <t>0474/99.54.71</t>
  </si>
  <si>
    <t>03/250.90.90</t>
  </si>
  <si>
    <t>vl01855083000111</t>
  </si>
  <si>
    <t>Sint-Amandstraat 8bis</t>
  </si>
  <si>
    <t>Tielt</t>
  </si>
  <si>
    <t>LATEXCO nv</t>
  </si>
  <si>
    <t>0437.860.275</t>
  </si>
  <si>
    <t>Depoortere</t>
  </si>
  <si>
    <t>Tom</t>
  </si>
  <si>
    <t>tom.depoortere@latexco.com</t>
  </si>
  <si>
    <t>051/42.75.71</t>
  </si>
  <si>
    <t>vl01800275000383</t>
  </si>
  <si>
    <t>Kuhlmannkaai 1</t>
  </si>
  <si>
    <t>RHODIA ECO-SERVICES bvba</t>
  </si>
  <si>
    <t>0478.731.028</t>
  </si>
  <si>
    <t>Ghislain</t>
  </si>
  <si>
    <t>g.ghislain@be.madhvani-misa.com</t>
  </si>
  <si>
    <t>09/341.18.07</t>
  </si>
  <si>
    <t>09/341.19.10</t>
  </si>
  <si>
    <t>vl01854188000107</t>
  </si>
  <si>
    <t>Heilig Hartlaan Z/N</t>
  </si>
  <si>
    <t>LIMBURGSE VINYL MAATSCHAPPIJ nv</t>
  </si>
  <si>
    <t>0415.505.042</t>
  </si>
  <si>
    <t>vl00203969000194</t>
  </si>
  <si>
    <t>Ottergemsesteenweg 801</t>
  </si>
  <si>
    <t>AMCOR FLEXIBLES TRANSPAC bvba</t>
  </si>
  <si>
    <t>0403.526.730</t>
  </si>
  <si>
    <t>De Moerloose</t>
  </si>
  <si>
    <t>Frank</t>
  </si>
  <si>
    <t>frank.demoerloose@amcor-flexibles.com</t>
  </si>
  <si>
    <t>0475/27.37.78</t>
  </si>
  <si>
    <t>vl00100882000119</t>
  </si>
  <si>
    <t>Ketenislaan 3</t>
  </si>
  <si>
    <t>HALTERMANN bvba</t>
  </si>
  <si>
    <t>0407.197.981</t>
  </si>
  <si>
    <t>De Graef</t>
  </si>
  <si>
    <t>ldegraef@dow.com</t>
  </si>
  <si>
    <t>vl01852140000105</t>
  </si>
  <si>
    <t>Bergstraat 32</t>
  </si>
  <si>
    <t>Ham</t>
  </si>
  <si>
    <t>vl01748409000252</t>
  </si>
  <si>
    <t>Cooppallaan 91</t>
  </si>
  <si>
    <t>Wetteren</t>
  </si>
  <si>
    <t>AJINOMOTO OMNICHEM nv</t>
  </si>
  <si>
    <t>0403.078.352</t>
  </si>
  <si>
    <t>Haesen</t>
  </si>
  <si>
    <t>Tony</t>
  </si>
  <si>
    <t>tony_haesen@omniChem.be</t>
  </si>
  <si>
    <t>09/369.82.64</t>
  </si>
  <si>
    <t>vl01853439000156</t>
  </si>
  <si>
    <t>AIR LIQUIDE INDUSTRIES BELGIUM nv</t>
  </si>
  <si>
    <t>0457.652.730</t>
  </si>
  <si>
    <t>Speeleveld</t>
  </si>
  <si>
    <t>pieter.speeleveld@airliquide.com</t>
  </si>
  <si>
    <t>03/560.05.57</t>
  </si>
  <si>
    <t>0473/65.64.29</t>
  </si>
  <si>
    <t>03/560.05.64</t>
  </si>
  <si>
    <t>Eikelaarstraat 22</t>
  </si>
  <si>
    <t>Genk</t>
  </si>
  <si>
    <t>NITTO EUROPE nv</t>
  </si>
  <si>
    <t>0413.638.781</t>
  </si>
  <si>
    <t>Partoens</t>
  </si>
  <si>
    <t>Paul</t>
  </si>
  <si>
    <t>paul_partoens@nittoeur.com</t>
  </si>
  <si>
    <t>089/36.02.48</t>
  </si>
  <si>
    <t>089/36.05.70</t>
  </si>
  <si>
    <t>Scheldelaan 490</t>
  </si>
  <si>
    <t>BELGIAN REFINING CORPORATION nv</t>
  </si>
  <si>
    <t>0404.560.472</t>
  </si>
  <si>
    <t>Erkens</t>
  </si>
  <si>
    <t>Rene</t>
  </si>
  <si>
    <t>rene.erkens@brc.be</t>
  </si>
  <si>
    <t>03/560.07.74</t>
  </si>
  <si>
    <t>0475/61.29.56</t>
  </si>
  <si>
    <t>03/568.74.28</t>
  </si>
  <si>
    <t>vl01786497000145</t>
  </si>
  <si>
    <t>Scheldelaan 16</t>
  </si>
  <si>
    <t>TOTAL RAFFINADERIJ ANTWERPEN nv</t>
  </si>
  <si>
    <t>0404.586.901</t>
  </si>
  <si>
    <t>Mares</t>
  </si>
  <si>
    <t>jan.mares@total.com</t>
  </si>
  <si>
    <t>0475/40.24.03</t>
  </si>
  <si>
    <t>vl01855069000179</t>
  </si>
  <si>
    <t>Polderwijkweg 3</t>
  </si>
  <si>
    <t>vl01749024006827</t>
  </si>
  <si>
    <t>Beliweg 20</t>
  </si>
  <si>
    <t>PETROPLUS REFINING ANTWERP nv</t>
  </si>
  <si>
    <t>0428.806.613</t>
  </si>
  <si>
    <t>Van Riet</t>
  </si>
  <si>
    <t>Alain</t>
  </si>
  <si>
    <t>alain.vanriet@petroplus.biz</t>
  </si>
  <si>
    <t>03/303.16.20</t>
  </si>
  <si>
    <t>0475/97.12.41</t>
  </si>
  <si>
    <t>Beliweg 22</t>
  </si>
  <si>
    <t>PETROPLUS REFINING ANTWERP BITUMEN nv</t>
  </si>
  <si>
    <t>0428.762.368</t>
  </si>
  <si>
    <t>John Kennedylaan 51</t>
  </si>
  <si>
    <t>ARCELOR STEEL BELGIUM nv</t>
  </si>
  <si>
    <t>0400.106.291</t>
  </si>
  <si>
    <t>Mollet</t>
  </si>
  <si>
    <t>Rudy</t>
  </si>
  <si>
    <t>rudy.mollet@sidmar.arcelor.com</t>
  </si>
  <si>
    <t>09/347.24.24</t>
  </si>
  <si>
    <t>09/347.49.07</t>
  </si>
  <si>
    <t>vl00069475000114</t>
  </si>
  <si>
    <t>Swinnenwijerweg 5</t>
  </si>
  <si>
    <t>ARCELORMITTAL-STAINLESS BELGIUM nv</t>
  </si>
  <si>
    <t>0401.277.914</t>
  </si>
  <si>
    <t>Gielen</t>
  </si>
  <si>
    <t>Koen</t>
  </si>
  <si>
    <t>koen.gielen@ugine-alz.arcelor.com</t>
  </si>
  <si>
    <t>089/30.25.15</t>
  </si>
  <si>
    <t>vl00080209000108</t>
  </si>
  <si>
    <t>Wondelgemkaai 200</t>
  </si>
  <si>
    <t>STORA ENSO LANGERBRUGGE nv</t>
  </si>
  <si>
    <t>0417.331.909</t>
  </si>
  <si>
    <t>Van den Abeele</t>
  </si>
  <si>
    <t>Joannes</t>
  </si>
  <si>
    <t>joannes.vandenabeele@storaenso.com</t>
  </si>
  <si>
    <t>09/257.72.11</t>
  </si>
  <si>
    <t>0477/72.44.95</t>
  </si>
  <si>
    <t>09/257.72.00</t>
  </si>
  <si>
    <t>vl00220175000160</t>
  </si>
  <si>
    <t>Adolf Stocletlaan 3</t>
  </si>
  <si>
    <t>Duffel</t>
  </si>
  <si>
    <t>LPC BELGIUM nv</t>
  </si>
  <si>
    <t>0889.448.824</t>
  </si>
  <si>
    <t>Beerens</t>
  </si>
  <si>
    <t>Cris</t>
  </si>
  <si>
    <t>cris.beerens@lpcbelgium.com</t>
  </si>
  <si>
    <t>015/30.07.39</t>
  </si>
  <si>
    <t>0475/59.53.86</t>
  </si>
  <si>
    <t>015/31.82.41</t>
  </si>
  <si>
    <t>Oude Baan 120</t>
  </si>
  <si>
    <t>Dendermonde</t>
  </si>
  <si>
    <t>OUDEGEM PAPIER nv</t>
  </si>
  <si>
    <t>0454.519.927</t>
  </si>
  <si>
    <t>Dhaese</t>
  </si>
  <si>
    <t>j.dhaese@vpk.be</t>
  </si>
  <si>
    <t>052/26.12.12</t>
  </si>
  <si>
    <t>0477/77.64.31</t>
  </si>
  <si>
    <t>052/62.80.58</t>
  </si>
  <si>
    <t>vl00532700000176</t>
  </si>
  <si>
    <t>Montaigneweg 2</t>
  </si>
  <si>
    <t>Lanaken</t>
  </si>
  <si>
    <t>SAPPI LANAKEN nv</t>
  </si>
  <si>
    <t>0420.732.352</t>
  </si>
  <si>
    <t>Geers</t>
  </si>
  <si>
    <t>Christiaan</t>
  </si>
  <si>
    <t>chris.geers@sappi.com</t>
  </si>
  <si>
    <t>089/71.94.30</t>
  </si>
  <si>
    <t>089/71.92.43</t>
  </si>
  <si>
    <t>vl00250382000132</t>
  </si>
  <si>
    <t>Moervaartkaai 1</t>
  </si>
  <si>
    <t>CARGILL nv</t>
  </si>
  <si>
    <t>0405.546.706</t>
  </si>
  <si>
    <t>Lefevre</t>
  </si>
  <si>
    <t>Karl</t>
  </si>
  <si>
    <t>karl_lefevre@cargill.com</t>
  </si>
  <si>
    <t>051/33.26.58</t>
  </si>
  <si>
    <t>0478/88.28.45</t>
  </si>
  <si>
    <t>Muisbroeklaan 43</t>
  </si>
  <si>
    <t>Pastorijstraat 249</t>
  </si>
  <si>
    <t>Tienen</t>
  </si>
  <si>
    <t>SOCIETE ANONYME BELGE POUR LA FABRICATION DE CITRATE DE CHAUX ET DE L'ACIDE CITRIQUE nv</t>
  </si>
  <si>
    <t>0400.934.652</t>
  </si>
  <si>
    <t>Goderis</t>
  </si>
  <si>
    <t>Herman</t>
  </si>
  <si>
    <t>herman.goderis@dsm.com</t>
  </si>
  <si>
    <t>represent notified corrections of technical errors compared to the NAP-table notified on 28 February 2008; the total number of allowances of 58.507.703 that was approved on 30 June 2008 did not change</t>
  </si>
  <si>
    <t>016/80.63.31</t>
  </si>
  <si>
    <t>016/80.66.47</t>
  </si>
  <si>
    <t>vl01747252000117</t>
  </si>
  <si>
    <t>Aandorenstraat 1</t>
  </si>
  <si>
    <t>TIENSE SUIKERRAFFINADERIJ nv</t>
  </si>
  <si>
    <t>0436.410.522</t>
  </si>
  <si>
    <t>GASSCO ASA nvt</t>
  </si>
  <si>
    <t>Gassco AS - Zeepipe Terminal</t>
  </si>
  <si>
    <t>FLUXYS LNG nv</t>
  </si>
  <si>
    <t>Laurent</t>
  </si>
  <si>
    <t>Xavier</t>
  </si>
  <si>
    <t>xavier_laurent@tnn.raftir.be</t>
  </si>
  <si>
    <t>vl00383680000118</t>
  </si>
  <si>
    <t>Opperstraat 108</t>
  </si>
  <si>
    <t>Moerbeke (Waas)</t>
  </si>
  <si>
    <t>ISERA &amp; SCALDIS SUGAR nv</t>
  </si>
  <si>
    <t>0861.251.419</t>
  </si>
  <si>
    <t>Van De Keer</t>
  </si>
  <si>
    <t>Lieven</t>
  </si>
  <si>
    <t>l.vandekeer@iscalsugar.be</t>
  </si>
  <si>
    <t>0496/59.41.86</t>
  </si>
  <si>
    <t>Prins Albertlaan 12</t>
  </si>
  <si>
    <t>Izegem</t>
  </si>
  <si>
    <t>vl00119266000392</t>
  </si>
  <si>
    <t>Zwaanhofweg 1</t>
  </si>
  <si>
    <t>Ieper</t>
  </si>
  <si>
    <t>SOLAE BELGIUM nv</t>
  </si>
  <si>
    <t>0416.815.235</t>
  </si>
  <si>
    <t>Denoo</t>
  </si>
  <si>
    <t>kdenoo@solae.com</t>
  </si>
  <si>
    <t>057/22.84.29</t>
  </si>
  <si>
    <t>vl00215508000158</t>
  </si>
  <si>
    <t>Zwijnaardsesteenweg 811</t>
  </si>
  <si>
    <t>COCA-COLA ENTERPRISES BELGIUM bvba</t>
  </si>
  <si>
    <t>0425.071.420</t>
  </si>
  <si>
    <t>Dumortier</t>
  </si>
  <si>
    <t>ldumortier@ge.cokecce.com</t>
  </si>
  <si>
    <t>0496/59.56.45</t>
  </si>
  <si>
    <t>02/528.13.79</t>
  </si>
  <si>
    <t>Burchtstraat 10</t>
  </si>
  <si>
    <t>Aalst</t>
  </si>
  <si>
    <t>SYRAL BELGIUM nv</t>
  </si>
  <si>
    <t>0405.716.158</t>
  </si>
  <si>
    <t>Callewaert</t>
  </si>
  <si>
    <t>Ortwin</t>
  </si>
  <si>
    <t>ortwin.callewaert@syral.com</t>
  </si>
  <si>
    <t>vl01849633000143</t>
  </si>
  <si>
    <t>Europalaan 63</t>
  </si>
  <si>
    <t>Deinze</t>
  </si>
  <si>
    <t>OLIEFABRIEK VANDAMME nv</t>
  </si>
  <si>
    <t>0447.014.701</t>
  </si>
  <si>
    <t>VanDamme</t>
  </si>
  <si>
    <t>xavier.vandamme@groupvandamme.com</t>
  </si>
  <si>
    <t>09/386.75.12</t>
  </si>
  <si>
    <t>09/386.91.16</t>
  </si>
  <si>
    <t>vl00471355000195</t>
  </si>
  <si>
    <t>Venecolaan 17</t>
  </si>
  <si>
    <t>Aalter</t>
  </si>
  <si>
    <t>CAMPINA nv</t>
  </si>
  <si>
    <t>0402.814.175</t>
  </si>
  <si>
    <t>Deman</t>
  </si>
  <si>
    <t>Claude</t>
  </si>
  <si>
    <t>claude.deman@campina.com</t>
  </si>
  <si>
    <t>vl00094309000334</t>
  </si>
  <si>
    <t>Fabriekstraat 141</t>
  </si>
  <si>
    <t>Kallo</t>
  </si>
  <si>
    <t>BELGOMILK cvba</t>
  </si>
  <si>
    <t>0870.017.447</t>
  </si>
  <si>
    <t>Frans</t>
  </si>
  <si>
    <t>frans.devos@belgomilk.be</t>
  </si>
  <si>
    <t>Melkerijstraat 10</t>
  </si>
  <si>
    <t>Langemark</t>
  </si>
  <si>
    <t>Dochy</t>
  </si>
  <si>
    <t>Marcel</t>
  </si>
  <si>
    <t>marcel.dochy@milcobel.com</t>
  </si>
  <si>
    <t>Albert I laan 33</t>
  </si>
  <si>
    <t>Veurne</t>
  </si>
  <si>
    <t>VEURNE SNACK FOODS bvba</t>
  </si>
  <si>
    <t>0462.467.195</t>
  </si>
  <si>
    <t>Delmoitié</t>
  </si>
  <si>
    <t>johan.delmoitie@intl.fritolay.com</t>
  </si>
  <si>
    <t>058/31.01.11</t>
  </si>
  <si>
    <t>Zijpstraat 155</t>
  </si>
  <si>
    <t>Wijgmaal</t>
  </si>
  <si>
    <t>CARGILL FRANCE SAS nvt</t>
  </si>
  <si>
    <t>0403.561.669</t>
  </si>
  <si>
    <t>Claesen</t>
  </si>
  <si>
    <t>Bart</t>
  </si>
  <si>
    <t>bart_claesen@cargill.com</t>
  </si>
  <si>
    <t>016/31.97.48</t>
  </si>
  <si>
    <t>0475/99.92.19</t>
  </si>
  <si>
    <t>Genkerbaan 75</t>
  </si>
  <si>
    <t>Zonhoven</t>
  </si>
  <si>
    <t>LIMELCO nv</t>
  </si>
  <si>
    <t>0449.994.084</t>
  </si>
  <si>
    <t>Brouwers</t>
  </si>
  <si>
    <t>Kurt</t>
  </si>
  <si>
    <t>kurt.brouwers@limelco.be</t>
  </si>
  <si>
    <t>011/81.91.20</t>
  </si>
  <si>
    <t>0497/48.01.60</t>
  </si>
  <si>
    <t>011/81.26.15</t>
  </si>
  <si>
    <t>Vuurkruisenlaan 1</t>
  </si>
  <si>
    <t>Leuven</t>
  </si>
  <si>
    <t>INTERBREW BELGIUM nv</t>
  </si>
  <si>
    <t>0433.666.709</t>
  </si>
  <si>
    <t>Veulemans</t>
  </si>
  <si>
    <t>Georges</t>
  </si>
  <si>
    <t>georges.veulemans@inbev.com</t>
  </si>
  <si>
    <t>016/27.76.65</t>
  </si>
  <si>
    <t>Wasserijstraat 5</t>
  </si>
  <si>
    <t>Schoten</t>
  </si>
  <si>
    <t>INTERCOOPERATIEVE ZUIVELFABRIEK VAN ANTWERPEN INZA cvba</t>
  </si>
  <si>
    <t>0428.890.547</t>
  </si>
  <si>
    <t>Mottar</t>
  </si>
  <si>
    <t>Jozef</t>
  </si>
  <si>
    <t>jozef.mottar@inza.be</t>
  </si>
  <si>
    <t>03/326.30.34</t>
  </si>
  <si>
    <t>03/326.14.25</t>
  </si>
  <si>
    <t>Industrieterrein Kanaal-Noord 2002</t>
  </si>
  <si>
    <t>Bree</t>
  </si>
  <si>
    <t>SCANA NOLIKO nv</t>
  </si>
  <si>
    <t>0437.126.936</t>
  </si>
  <si>
    <t>Corstjens</t>
  </si>
  <si>
    <t>Guido</t>
  </si>
  <si>
    <t>gco@scana-noliko.be</t>
  </si>
  <si>
    <t>089/47.38.00</t>
  </si>
  <si>
    <t>Fabriekstraat 2</t>
  </si>
  <si>
    <t>Denderleeuw</t>
  </si>
  <si>
    <t>RENDAC nv</t>
  </si>
  <si>
    <t>0400.272.181</t>
  </si>
  <si>
    <t>Verscheure</t>
  </si>
  <si>
    <t>Sonny</t>
  </si>
  <si>
    <t>sonnyverscheure@rendac.com</t>
  </si>
  <si>
    <t>053/64.02.11</t>
  </si>
  <si>
    <t>053/64.03.60</t>
  </si>
  <si>
    <t>Meulestraat 19</t>
  </si>
  <si>
    <t>Sint-Lievens-Houtem</t>
  </si>
  <si>
    <t>INEX nv</t>
  </si>
  <si>
    <t>0413.000.264</t>
  </si>
  <si>
    <t>Debaets</t>
  </si>
  <si>
    <t>ldebaets@inex.be</t>
  </si>
  <si>
    <t>09/363.82.82</t>
  </si>
  <si>
    <t>09/362.30.37</t>
  </si>
  <si>
    <t>Heirweg 26</t>
  </si>
  <si>
    <t>Heuvelland</t>
  </si>
  <si>
    <t>CLAREBOUT POTATOES nv</t>
  </si>
  <si>
    <t>0432.637.717</t>
  </si>
  <si>
    <t>Monteyne</t>
  </si>
  <si>
    <t>alain.monteyne@clarebout.com</t>
  </si>
  <si>
    <t>De Beukelaer-Pareinlaan 1</t>
  </si>
  <si>
    <t>Herentals</t>
  </si>
  <si>
    <t>GENERAL BISCUITS BELGIUM nv</t>
  </si>
  <si>
    <t>0414.321.048</t>
  </si>
  <si>
    <t>Bogaerts</t>
  </si>
  <si>
    <t>Marc</t>
  </si>
  <si>
    <t>marc.bogaerts@danone.com</t>
  </si>
  <si>
    <t>Vlamingstraat 28</t>
  </si>
  <si>
    <t>Wevelgem</t>
  </si>
  <si>
    <t>ALPRO nv</t>
  </si>
  <si>
    <t>0420.429.375</t>
  </si>
  <si>
    <t>Meire</t>
  </si>
  <si>
    <t>frank.meire@alpro.be</t>
  </si>
  <si>
    <t>056/43.23.52</t>
  </si>
  <si>
    <t>0479/95.16.21</t>
  </si>
  <si>
    <t>056/43.23.71</t>
  </si>
  <si>
    <t>Zandvoort 2</t>
  </si>
  <si>
    <t>BOORTMALT nv</t>
  </si>
  <si>
    <t>0425.041.726</t>
  </si>
  <si>
    <t>Limbos</t>
  </si>
  <si>
    <t>j.limbos@sobelgra.be</t>
  </si>
  <si>
    <t>Kanaaldijk Z/N</t>
  </si>
  <si>
    <t>MOUTERIJ ALBERT nv</t>
  </si>
  <si>
    <t>0403.757.352</t>
  </si>
  <si>
    <t>Vissenaekens</t>
  </si>
  <si>
    <t>johan.vissenaekens@mouterijalbert.com</t>
  </si>
  <si>
    <t>Maatheide 50</t>
  </si>
  <si>
    <t>FARM FRITES BELGIUM nv</t>
  </si>
  <si>
    <t>0424.947.694</t>
  </si>
  <si>
    <t>De Boever</t>
  </si>
  <si>
    <t>Freddy</t>
  </si>
  <si>
    <t>freddydeboever@farmfrites.com</t>
  </si>
  <si>
    <t>011/55.92.19</t>
  </si>
  <si>
    <t>011/55.92.05</t>
  </si>
  <si>
    <t>Schoendalestraat 221</t>
  </si>
  <si>
    <t>St. Eloois-Vijve</t>
  </si>
  <si>
    <t>PRIMEUR nv</t>
  </si>
  <si>
    <t>0423.873.469</t>
  </si>
  <si>
    <t>Castel</t>
  </si>
  <si>
    <t>Henk</t>
  </si>
  <si>
    <t>henk.castel@lutosa.com</t>
  </si>
  <si>
    <t>069/66.82.11</t>
  </si>
  <si>
    <t>069/66.85.02</t>
  </si>
  <si>
    <t>Braamtweg 2</t>
  </si>
  <si>
    <t>SONAC GENT nv</t>
  </si>
  <si>
    <t>0400.332.460</t>
  </si>
  <si>
    <t>Meul</t>
  </si>
  <si>
    <t>Jackie</t>
  </si>
  <si>
    <t>jackiemeul@sonac.biz</t>
  </si>
  <si>
    <t>09/337.70.02</t>
  </si>
  <si>
    <t>0498/97.58.14</t>
  </si>
  <si>
    <t>Provinciesteenweg 28</t>
  </si>
  <si>
    <t>Boortmeerbeek</t>
  </si>
  <si>
    <t>BROUWERIJ HAACHT nv</t>
  </si>
  <si>
    <t>0415.276.794</t>
  </si>
  <si>
    <t>Van de Velde</t>
  </si>
  <si>
    <t>koen.vandevelde@haacht.com</t>
  </si>
  <si>
    <t>016/60.83.84</t>
  </si>
  <si>
    <t>Albert Denystraat 90</t>
  </si>
  <si>
    <t>Beersel</t>
  </si>
  <si>
    <t>FRAXICOR nv</t>
  </si>
  <si>
    <t>0400.896.545</t>
  </si>
  <si>
    <t>Debaillie</t>
  </si>
  <si>
    <t>Karel</t>
  </si>
  <si>
    <t>info@codeb.be</t>
  </si>
  <si>
    <t>056/85.20.77</t>
  </si>
  <si>
    <t>Adolf Greinerstraat 14</t>
  </si>
  <si>
    <t>Hoboken</t>
  </si>
  <si>
    <t>UMICORE nv</t>
  </si>
  <si>
    <t>0401.574.852</t>
  </si>
  <si>
    <t>Van Damme</t>
  </si>
  <si>
    <t>André</t>
  </si>
  <si>
    <t>andre.vandamme@umicore.com</t>
  </si>
  <si>
    <t>03/821.66.94</t>
  </si>
  <si>
    <t>0475/90.12.12</t>
  </si>
  <si>
    <t>03/281.71.00</t>
  </si>
  <si>
    <t>vl01852224000788</t>
  </si>
  <si>
    <t>Watertorenstraat 33</t>
  </si>
  <si>
    <t>Olen</t>
  </si>
  <si>
    <t>Hahn</t>
  </si>
  <si>
    <t>Ronald</t>
  </si>
  <si>
    <t>ronald.hahn@umicore.com</t>
  </si>
  <si>
    <t>0475/94.85.45</t>
  </si>
  <si>
    <t>vl01852224000586</t>
  </si>
  <si>
    <t>Zinkstraat 1</t>
  </si>
  <si>
    <t>Balen</t>
  </si>
  <si>
    <t>NYRSTAR BELGIUM nv</t>
  </si>
  <si>
    <t>0865.131.221</t>
  </si>
  <si>
    <t>Verstraete</t>
  </si>
  <si>
    <t>Bert</t>
  </si>
  <si>
    <t>bert.verstraete@zinc.nyrstar.com</t>
  </si>
  <si>
    <t>014/81.94.20</t>
  </si>
  <si>
    <t>0478/20.04.55</t>
  </si>
  <si>
    <t>014/81.73.12</t>
  </si>
  <si>
    <t>vl01852224000687</t>
  </si>
  <si>
    <t>Fabrieksstraat 144</t>
  </si>
  <si>
    <t>Overpelt</t>
  </si>
  <si>
    <t>vl01852224000283</t>
  </si>
  <si>
    <t>Nieuwe Dreef 33</t>
  </si>
  <si>
    <t>METALLO-CHIMIQUE nv</t>
  </si>
  <si>
    <t>0403.075.580</t>
  </si>
  <si>
    <t>Goris</t>
  </si>
  <si>
    <t>dirk.goris@metallo.com</t>
  </si>
  <si>
    <t>vl01853838000158</t>
  </si>
  <si>
    <t>Noorderlaan 401</t>
  </si>
  <si>
    <t>GENERAL MOTORS BELGIUM nv</t>
  </si>
  <si>
    <t>0404.957.875</t>
  </si>
  <si>
    <t>Broes</t>
  </si>
  <si>
    <t>Maurice</t>
  </si>
  <si>
    <t>maurice.broes@be.gm.com</t>
  </si>
  <si>
    <t>vl01851045000548</t>
  </si>
  <si>
    <t>Adolf Stocletlaan 87</t>
  </si>
  <si>
    <t>ALERIS ALUMINUM DUFFEL nv</t>
  </si>
  <si>
    <t>0403.045.292</t>
  </si>
  <si>
    <t>VL480</t>
  </si>
  <si>
    <t>WAI203P129</t>
  </si>
  <si>
    <t>De Roose</t>
  </si>
  <si>
    <t>freddy.de.roose@aleris.com</t>
  </si>
  <si>
    <t>015/30.27.10</t>
  </si>
  <si>
    <t>015/30.20.21</t>
  </si>
  <si>
    <t>vl00096463000118</t>
  </si>
  <si>
    <t>Aleris Aluminum Duffel</t>
  </si>
  <si>
    <t>Bekaertstraat 2</t>
  </si>
  <si>
    <t>Zwevegem</t>
  </si>
  <si>
    <t>ArcelorMittal - Stainless Belgium</t>
  </si>
  <si>
    <r>
      <t xml:space="preserve">Air Liquide </t>
    </r>
    <r>
      <rPr>
        <sz val="10"/>
        <rFont val="Arial"/>
        <family val="0"/>
      </rPr>
      <t>Industries</t>
    </r>
  </si>
  <si>
    <t>BEKAERT nv</t>
  </si>
  <si>
    <t>0405.388.536</t>
  </si>
  <si>
    <t>Louwagie</t>
  </si>
  <si>
    <t>patrick.louwagie@bekaert.com</t>
  </si>
  <si>
    <t>vl00117852000272</t>
  </si>
  <si>
    <t>Léon Bekaertlaan 5</t>
  </si>
  <si>
    <t>Debacker</t>
  </si>
  <si>
    <t>Joost</t>
  </si>
  <si>
    <t>joost.debacker@bekaert.com</t>
  </si>
  <si>
    <t>John Kennedylaan 25</t>
  </si>
  <si>
    <t>VOLVO CARS nv</t>
  </si>
  <si>
    <t>0420.383.548</t>
  </si>
  <si>
    <t>Spiessens</t>
  </si>
  <si>
    <t>Filip</t>
  </si>
  <si>
    <t>fspiesse@volvocars.com</t>
  </si>
  <si>
    <t>vl00247342000227</t>
  </si>
  <si>
    <t>Henry Fordlaan 8</t>
  </si>
  <si>
    <t xml:space="preserve">FORD WERKE AKTIENGESELLSCHAFT </t>
  </si>
  <si>
    <t>0401.298.403</t>
  </si>
  <si>
    <t>Timmermans</t>
  </si>
  <si>
    <t>Leo</t>
  </si>
  <si>
    <t>ltimmerm@ford.com</t>
  </si>
  <si>
    <t>vl00080390000185</t>
  </si>
  <si>
    <t>Smalleheerweg 31</t>
  </si>
  <si>
    <t>VOLVO GROUP BELGIUM nv</t>
  </si>
  <si>
    <t>0420.383.647</t>
  </si>
  <si>
    <t>Claeys</t>
  </si>
  <si>
    <t>Hugo</t>
  </si>
  <si>
    <t>hugo.claeys@volvo.com</t>
  </si>
  <si>
    <t>09/250.43.28</t>
  </si>
  <si>
    <t>Industriezone Klein-Frankrijk 1</t>
  </si>
  <si>
    <t>Ronse</t>
  </si>
  <si>
    <t>ASSOCIATED WEAVERS-EUROPE nv</t>
  </si>
  <si>
    <t>0400.254.860</t>
  </si>
  <si>
    <t>Vanhoutte</t>
  </si>
  <si>
    <t>Marin</t>
  </si>
  <si>
    <t>marin.vanhoutte@awe.be</t>
  </si>
  <si>
    <t>vl01785298000121</t>
  </si>
  <si>
    <t>Maisstraat 142</t>
  </si>
  <si>
    <t>UCO SPORTSWEAR nv</t>
  </si>
  <si>
    <t>0424.569.691</t>
  </si>
  <si>
    <t>Heirbrant</t>
  </si>
  <si>
    <t>Thierry</t>
  </si>
  <si>
    <t>thierry.heirbrant@ucospw.be</t>
  </si>
  <si>
    <t>09/237.17.11</t>
  </si>
  <si>
    <t>César Snoecklaan 30</t>
  </si>
  <si>
    <t>UTEXBEL nv</t>
  </si>
  <si>
    <t>0414.196.928</t>
  </si>
  <si>
    <t>Morel</t>
  </si>
  <si>
    <t>jan.morel@utexbel.be</t>
  </si>
  <si>
    <t>055/23.16.26</t>
  </si>
  <si>
    <t>015/21.25.58</t>
  </si>
  <si>
    <t>vl00192027000701</t>
  </si>
  <si>
    <t>Lange Meire 56</t>
  </si>
  <si>
    <t>Laarne</t>
  </si>
  <si>
    <t>MICROFIBRES EUROPE nv</t>
  </si>
  <si>
    <t>0446.542.468</t>
  </si>
  <si>
    <t>Steyaert</t>
  </si>
  <si>
    <t>lsteyaert@microfibres.be</t>
  </si>
  <si>
    <t>vl00467543000128</t>
  </si>
  <si>
    <t>Galgestraat 157</t>
  </si>
  <si>
    <t>Oudenaarde</t>
  </si>
  <si>
    <t>SANTENS nv</t>
  </si>
  <si>
    <t>0400.246.249</t>
  </si>
  <si>
    <t>Romeyns</t>
  </si>
  <si>
    <t>René</t>
  </si>
  <si>
    <t>rene.romeyns@santens.be</t>
  </si>
  <si>
    <t>055.33.84.99</t>
  </si>
  <si>
    <t>055/31.23.09</t>
  </si>
  <si>
    <t>vl01747135000131</t>
  </si>
  <si>
    <t>Venetiëlaan 55</t>
  </si>
  <si>
    <t>Harelbeke</t>
  </si>
  <si>
    <t>LANO nv</t>
  </si>
  <si>
    <t>0405.425.356</t>
  </si>
  <si>
    <t>Vyvey</t>
  </si>
  <si>
    <t>Peter</t>
  </si>
  <si>
    <t>peter.vyvey@lano.be</t>
  </si>
  <si>
    <t xml:space="preserve">056/654.611 </t>
  </si>
  <si>
    <t>Nederzwijnaarde 2</t>
  </si>
  <si>
    <t>DOMO GENT INDUSTRIES nv</t>
  </si>
  <si>
    <t>0875.127.961</t>
  </si>
  <si>
    <t>Coussens</t>
  </si>
  <si>
    <t>Roderique</t>
  </si>
  <si>
    <t>roderique.coussens@domo.org</t>
  </si>
  <si>
    <t>09/241.44.69</t>
  </si>
  <si>
    <t>0477/39.61.52</t>
  </si>
  <si>
    <t>09/241.46.12</t>
  </si>
  <si>
    <t>Industrieweg 80</t>
  </si>
  <si>
    <t>CELANESE nv</t>
  </si>
  <si>
    <t>0403.157.932</t>
  </si>
  <si>
    <t>Switten</t>
  </si>
  <si>
    <t>bart.switten@celaneseacetate.com</t>
  </si>
  <si>
    <t>089/71.01.01</t>
  </si>
  <si>
    <t>0475/60.30.07</t>
  </si>
  <si>
    <t>vl01786108000136</t>
  </si>
  <si>
    <t>Rijksweg 442</t>
  </si>
  <si>
    <t>Wielsbeke</t>
  </si>
  <si>
    <t>B.I.G. FLOORCOVERINGS nv</t>
  </si>
  <si>
    <t>0452.751.953</t>
  </si>
  <si>
    <t>Opsomer</t>
  </si>
  <si>
    <t>lieven.opsomer@bintg.com</t>
  </si>
  <si>
    <t>056/67.67.89</t>
  </si>
  <si>
    <t>Absheide 28</t>
  </si>
  <si>
    <t>WIENERBERGER nv</t>
  </si>
  <si>
    <t>0448.850.870</t>
  </si>
  <si>
    <t>Van Der Biest</t>
  </si>
  <si>
    <t>johan.vanderbiest@wienerberger.com</t>
  </si>
  <si>
    <t>vl01752421000175</t>
  </si>
  <si>
    <t>Hoogledestraat 92</t>
  </si>
  <si>
    <t>Kortemark</t>
  </si>
  <si>
    <t>DESIMPEL KORTEMARK INDUSTRIES nv</t>
  </si>
  <si>
    <t>0430.180.350</t>
  </si>
  <si>
    <t>vl00330909000188</t>
  </si>
  <si>
    <t>Steenbakkersdam 10</t>
  </si>
  <si>
    <t>Sint Jobbaan 58</t>
  </si>
  <si>
    <t>Malle</t>
  </si>
  <si>
    <t>vl00227703000109</t>
  </si>
  <si>
    <t>Sint Jozefslei 6</t>
  </si>
  <si>
    <t>Rijkevorsel</t>
  </si>
  <si>
    <t>TERCA BEERSE nv</t>
  </si>
  <si>
    <t>0430.185.892</t>
  </si>
  <si>
    <t>Venlosesteenweg 70</t>
  </si>
  <si>
    <t>Maaseik</t>
  </si>
  <si>
    <t>Landbouwstraat 98</t>
  </si>
  <si>
    <t>Niel</t>
  </si>
  <si>
    <t>POROTHERM WALL SYSTEMS nv</t>
  </si>
  <si>
    <t>0400.324.542</t>
  </si>
  <si>
    <t>vl01785322000345</t>
  </si>
  <si>
    <t>Havenlaan 10</t>
  </si>
  <si>
    <t>vl00410177000165</t>
  </si>
  <si>
    <t>Ieperstraat 186</t>
  </si>
  <si>
    <t>Zonnebeke</t>
  </si>
  <si>
    <t>TERCA ZONNEBEKE nv</t>
  </si>
  <si>
    <t>0405.514.438</t>
  </si>
  <si>
    <t>vl00118975000190</t>
  </si>
  <si>
    <t>2°Carabinierslaan 145</t>
  </si>
  <si>
    <t>Lanaken-Veldwezelt</t>
  </si>
  <si>
    <t>SIERSTEENFABRIEK HEYLEN nv</t>
  </si>
  <si>
    <t>0439.105.340</t>
  </si>
  <si>
    <t>Heylen</t>
  </si>
  <si>
    <t>Wim</t>
  </si>
  <si>
    <t>wim.heylen@heylen-bricks.be</t>
  </si>
  <si>
    <t>089/72.28.80</t>
  </si>
  <si>
    <t>vl01754920000162</t>
  </si>
  <si>
    <t>Heerle 11</t>
  </si>
  <si>
    <t>Hoogstraten</t>
  </si>
  <si>
    <t>DESTA nv</t>
  </si>
  <si>
    <t>0403.822.975</t>
  </si>
  <si>
    <t>Desmedt</t>
  </si>
  <si>
    <t>An</t>
  </si>
  <si>
    <t>mail@desta.be</t>
  </si>
  <si>
    <t>Riemsterweg 300</t>
  </si>
  <si>
    <t>Bilzen</t>
  </si>
  <si>
    <t>VANDERSANDEN STEENFABRIEKEN nv</t>
  </si>
  <si>
    <t>0441.625.063</t>
  </si>
  <si>
    <t>Neyens</t>
  </si>
  <si>
    <t>bert.neyens@vandersanden.be</t>
  </si>
  <si>
    <t>Kortenbos 14</t>
  </si>
  <si>
    <t>Affligem</t>
  </si>
  <si>
    <t>Nijverheidslaan 11</t>
  </si>
  <si>
    <t>Dilsen-Stokken</t>
  </si>
  <si>
    <t>Brugsesteenweg 170</t>
  </si>
  <si>
    <t>Pittem</t>
  </si>
  <si>
    <t>STEENBAKKERIJ EGEM nv</t>
  </si>
  <si>
    <t>0405.160.486</t>
  </si>
  <si>
    <t>Kiezelweg 22</t>
  </si>
  <si>
    <t>STEENFABRIEKEN A. NELISSEN-HAESEN nv</t>
  </si>
  <si>
    <t>0401.333.639</t>
  </si>
  <si>
    <t>Nelissen</t>
  </si>
  <si>
    <t>Burt</t>
  </si>
  <si>
    <t>burt.nelissen@nelissen.be</t>
  </si>
  <si>
    <t>Vaartkant Rechts 4</t>
  </si>
  <si>
    <t>Brecht</t>
  </si>
  <si>
    <t>FLOREN EN CIE nv</t>
  </si>
  <si>
    <t>0403.717.562</t>
  </si>
  <si>
    <t>de Corswarem</t>
  </si>
  <si>
    <t>Joseph</t>
  </si>
  <si>
    <t>v.2008.09.08</t>
  </si>
  <si>
    <t>info@floren.be</t>
  </si>
  <si>
    <t>03/313.71.56</t>
  </si>
  <si>
    <t>vl01848842000105</t>
  </si>
  <si>
    <t>Scheldekant 7</t>
  </si>
  <si>
    <t>ALDINVEST nv</t>
  </si>
  <si>
    <t>0400.257.929</t>
  </si>
  <si>
    <t>Van den Bogaerde</t>
  </si>
  <si>
    <t>Gino</t>
  </si>
  <si>
    <t>gino.vandenbogaerde@vandemoortel.be</t>
  </si>
  <si>
    <t>055/33.55.70</t>
  </si>
  <si>
    <t>Aerschotstraat 114</t>
  </si>
  <si>
    <t>Sint-Niklaas</t>
  </si>
  <si>
    <t>SCHEERDERS VAN KERCHOVE'S VERENIGDE FABRIEKEN nv</t>
  </si>
  <si>
    <t>0405.056.855</t>
  </si>
  <si>
    <t>Van Rompaey</t>
  </si>
  <si>
    <t>prev@svk.be</t>
  </si>
  <si>
    <t>Nieuwstraat 44</t>
  </si>
  <si>
    <t>Rumst</t>
  </si>
  <si>
    <t>SYNDIKAAT MACHIENSTEEN II nv</t>
  </si>
  <si>
    <t>0452.531.229</t>
  </si>
  <si>
    <t>vl01854582000161</t>
  </si>
  <si>
    <t>Kapelstraat 112a</t>
  </si>
  <si>
    <t>Steendorp</t>
  </si>
  <si>
    <t>Max. to surrender CER/ERU for period for incumbents</t>
  </si>
  <si>
    <t>Kruibeeksesteenweg 227</t>
  </si>
  <si>
    <t>ARGEX nv</t>
  </si>
  <si>
    <t>0461.525.208</t>
  </si>
  <si>
    <t>Franckaerts</t>
  </si>
  <si>
    <t xml:space="preserve">rudy.franckaerts@argex.be </t>
  </si>
  <si>
    <t>03/250.15.05</t>
  </si>
  <si>
    <t>0474/72.68.24</t>
  </si>
  <si>
    <t>03/250.15.00</t>
  </si>
  <si>
    <t>vl01816696000243</t>
  </si>
  <si>
    <t>Moeskroensesteenweg 296</t>
  </si>
  <si>
    <t>Marke</t>
  </si>
  <si>
    <t>Paalsteenstraat 36</t>
  </si>
  <si>
    <t>Hasselt</t>
  </si>
  <si>
    <t>KERAMO STEINZEUG nv</t>
  </si>
  <si>
    <t>0424.745.281</t>
  </si>
  <si>
    <t>Janssen</t>
  </si>
  <si>
    <t>Gody</t>
  </si>
  <si>
    <t>g.janssen@keramo-steinzeug.be</t>
  </si>
  <si>
    <t>011/26.52.90</t>
  </si>
  <si>
    <t>0494/56.16.01</t>
  </si>
  <si>
    <t>011/21.02.67</t>
  </si>
  <si>
    <t>Ridder de Ghellinckstraat 9</t>
  </si>
  <si>
    <t>UNILIN nv</t>
  </si>
  <si>
    <t>0466.105.289</t>
  </si>
  <si>
    <t>Vercruysse</t>
  </si>
  <si>
    <t>Norbert</t>
  </si>
  <si>
    <t>norbert.vercruysse@unilin.com</t>
  </si>
  <si>
    <t>Breestraat 4</t>
  </si>
  <si>
    <t>Zuliani</t>
  </si>
  <si>
    <t>Pierre</t>
  </si>
  <si>
    <t>pierre.zuliani@unilin.com</t>
  </si>
  <si>
    <t>Ooigemstraat 3</t>
  </si>
  <si>
    <t>UNILIN FLOORING nv</t>
  </si>
  <si>
    <t>0405.414.072</t>
  </si>
  <si>
    <t>Van Marcke</t>
  </si>
  <si>
    <t>koen.van_marcke@unilin.com</t>
  </si>
  <si>
    <t>Ooigemstraat 16</t>
  </si>
  <si>
    <t>LINOPAN nv</t>
  </si>
  <si>
    <t>0405.427.930</t>
  </si>
  <si>
    <t>stephan.van.damme@linopan.be</t>
  </si>
  <si>
    <t>Ingelmunstersteenweg 175</t>
  </si>
  <si>
    <t>Oostrozebeke</t>
  </si>
  <si>
    <t>SPANO nv</t>
  </si>
  <si>
    <t>0402.755.480</t>
  </si>
  <si>
    <t>Busquart</t>
  </si>
  <si>
    <t>jan.busquart@spano.be</t>
  </si>
  <si>
    <t>Eikelaarstraat 33</t>
  </si>
  <si>
    <t>NORBORD nv</t>
  </si>
  <si>
    <t>Red numbers</t>
  </si>
  <si>
    <t>0867.071.617</t>
  </si>
  <si>
    <t>Irvin</t>
  </si>
  <si>
    <t>irvin.coussens@norbord.net</t>
  </si>
  <si>
    <t>Colburnlei 1</t>
  </si>
  <si>
    <t>Mol</t>
  </si>
  <si>
    <t>AGC FLAT GLASS EUROPE nv</t>
  </si>
  <si>
    <t>0413.638.187</t>
  </si>
  <si>
    <t>Dumont</t>
  </si>
  <si>
    <t>Pascale</t>
  </si>
  <si>
    <t>pascale.dumont@glaverbel.com</t>
  </si>
  <si>
    <t>vl01787986000160</t>
  </si>
  <si>
    <t>Albertkade 1</t>
  </si>
  <si>
    <t>PITTSBURGH CORNING EUROPE nv</t>
  </si>
  <si>
    <t>0401.338.785</t>
  </si>
  <si>
    <t>Strauven</t>
  </si>
  <si>
    <t>Hans</t>
  </si>
  <si>
    <t>hans.strauven@pce.be</t>
  </si>
  <si>
    <t>Balendijk 161</t>
  </si>
  <si>
    <t>EUROPESE MAATSCHAPPIJ VOOR FABRICAGE EN VERKOOP VAN GLOEILAMPENONDERDELEN nv</t>
  </si>
  <si>
    <t>0405.614.507</t>
  </si>
  <si>
    <t>Eerdekens</t>
  </si>
  <si>
    <t>Monique</t>
  </si>
  <si>
    <t>m.m.f.eerdekens@emgo.be</t>
  </si>
  <si>
    <t>011/55.95.55</t>
  </si>
  <si>
    <t>011/55.96.76</t>
  </si>
  <si>
    <t>vl00119864000140</t>
  </si>
  <si>
    <t>Pitantiestraat 127</t>
  </si>
  <si>
    <t>Waregem</t>
  </si>
  <si>
    <t>URSA BENELUX bvba</t>
  </si>
  <si>
    <t>0437.667.661</t>
  </si>
  <si>
    <t>Synhaeve</t>
  </si>
  <si>
    <t>Katrien</t>
  </si>
  <si>
    <t>katrien.synhaeve@uralita.com</t>
  </si>
  <si>
    <t>056/73.84.27</t>
  </si>
  <si>
    <t>056/73.84.44</t>
  </si>
  <si>
    <t>Sint-Jansweg 9</t>
  </si>
  <si>
    <t>SAINT-GOBAIN GYPROC BELGIUM nv</t>
  </si>
  <si>
    <t>0400.865.465</t>
  </si>
  <si>
    <t>Thijs</t>
  </si>
  <si>
    <t>wim.thijs@saint-gobain.com</t>
  </si>
  <si>
    <t>03/570.27.07</t>
  </si>
  <si>
    <t>0498/75.12.73</t>
  </si>
  <si>
    <t>Bormstraat 24</t>
  </si>
  <si>
    <t>Willebroek</t>
  </si>
  <si>
    <t>PROMAT INTERNATIONAL nv</t>
  </si>
  <si>
    <t>0466.061.145</t>
  </si>
  <si>
    <t>Colin</t>
  </si>
  <si>
    <t>Arthur</t>
  </si>
  <si>
    <t>a.colin@promat-international.com</t>
  </si>
  <si>
    <t>015/71.82.22</t>
  </si>
  <si>
    <t>Kuiermansstraat 1</t>
  </si>
  <si>
    <t>Kapelle-op-den-Bos</t>
  </si>
  <si>
    <t>ETERNIT nv</t>
  </si>
  <si>
    <t>0466.059.066</t>
  </si>
  <si>
    <t>Teugels</t>
  </si>
  <si>
    <t>jan.teugels@eternit.be</t>
  </si>
  <si>
    <t>015/71.71.11</t>
  </si>
  <si>
    <t>0475/85.97.97</t>
  </si>
  <si>
    <t>Arbedkaai 3</t>
  </si>
  <si>
    <t>Sint-Kruis-Winkel</t>
  </si>
  <si>
    <t>CIMENTERIES CBR CEMENTBEDRIJVEN nv</t>
  </si>
  <si>
    <t>0400.465.290</t>
  </si>
  <si>
    <t>de Maere</t>
  </si>
  <si>
    <t>Gaëtan</t>
  </si>
  <si>
    <t>Wienerberger - Beerse (Absheide)</t>
  </si>
  <si>
    <t>Wienerberger - Beerse (Steenbakkersdam)</t>
  </si>
  <si>
    <t>Wienerberger - Malle</t>
  </si>
  <si>
    <t>Wienerberger - Rijkevorsel</t>
  </si>
  <si>
    <t>Porotherm Wall Systems - Niel</t>
  </si>
  <si>
    <t>Wienerberger - Tessenderlo</t>
  </si>
  <si>
    <t>Steenbakkerij Egem</t>
  </si>
  <si>
    <t>Aalbeke</t>
  </si>
  <si>
    <t>BPB Belgium</t>
  </si>
  <si>
    <t>gaetan.de.maere@heidelbergcement.com</t>
  </si>
  <si>
    <t>02/678.33.25</t>
  </si>
  <si>
    <t>0475/97.01.77</t>
  </si>
  <si>
    <t>02/678.35.61</t>
  </si>
  <si>
    <t>De Pintelaan 185</t>
  </si>
  <si>
    <t>UNIVERSITAIR ZIEKENHUIS GENT rechtspersoon openbare instelling</t>
  </si>
  <si>
    <t>0232.987.862</t>
  </si>
  <si>
    <t>Nimmegeers</t>
  </si>
  <si>
    <t>tony.nimmegeers@uzgent.be</t>
  </si>
  <si>
    <t>09/240.49.92</t>
  </si>
  <si>
    <t>Herestraat 49</t>
  </si>
  <si>
    <t>UNIVERSITAIRE ZIEKENHUIZEN K.U. LEUVEN nvt</t>
  </si>
  <si>
    <t>nvt</t>
  </si>
  <si>
    <t>Devriese</t>
  </si>
  <si>
    <t>herman.devriese@uz.kuleuven.ac.be</t>
  </si>
  <si>
    <t>Nationale Luchthaven van Brussel Z/N</t>
  </si>
  <si>
    <t>Zaventem</t>
  </si>
  <si>
    <t>THE BRUSSELS AIRPORT COMPANY nv</t>
  </si>
  <si>
    <t>0233.137.322</t>
  </si>
  <si>
    <t>Van Tilborg</t>
  </si>
  <si>
    <t>marc.van.tilborg@brusselsairport.be</t>
  </si>
  <si>
    <t>02/753.62.02</t>
  </si>
  <si>
    <t>0476/40.12.76</t>
  </si>
  <si>
    <t>02/753.62.22</t>
  </si>
  <si>
    <t>De Zate 1</t>
  </si>
  <si>
    <t>Dessel</t>
  </si>
  <si>
    <t>SCR-SIBELCO nv</t>
  </si>
  <si>
    <t>0404.679.941</t>
  </si>
  <si>
    <t>Willems</t>
  </si>
  <si>
    <t>Leon</t>
  </si>
  <si>
    <t>leon.willems@sibelco.be</t>
  </si>
  <si>
    <t>vl00111451000483</t>
  </si>
  <si>
    <t>Pathoekeweg 300</t>
  </si>
  <si>
    <t>Brugge</t>
  </si>
  <si>
    <t>ELECTRABEL nv</t>
  </si>
  <si>
    <t>0403.170.701</t>
  </si>
  <si>
    <t>De Buck</t>
  </si>
  <si>
    <t>Hilde</t>
  </si>
  <si>
    <t>hilde.debuck@electrabel.com</t>
  </si>
  <si>
    <t>02/382.25.89</t>
  </si>
  <si>
    <t>vl01853961002222</t>
  </si>
  <si>
    <t>Herpelgem 18</t>
  </si>
  <si>
    <t>Kluisbergen</t>
  </si>
  <si>
    <t>vl01853961001010</t>
  </si>
  <si>
    <t>Langerbruggekaai 3</t>
  </si>
  <si>
    <t>vl01853961002424</t>
  </si>
  <si>
    <t>Rodenhuizekaai 3</t>
  </si>
  <si>
    <t>Desteldonk</t>
  </si>
  <si>
    <t>vl01853961001919</t>
  </si>
  <si>
    <t>Erembodegemstraat 4</t>
  </si>
  <si>
    <t>Kapeldijk 40</t>
  </si>
  <si>
    <t>vl01853961011518</t>
  </si>
  <si>
    <t>J.F. Willemsstraat 200</t>
  </si>
  <si>
    <t>vl01853961000505</t>
  </si>
  <si>
    <t>De Bruyckerweg 1</t>
  </si>
  <si>
    <t>vl01853961001111</t>
  </si>
  <si>
    <t>Lichtstraat 55</t>
  </si>
  <si>
    <t>Mol-Donk</t>
  </si>
  <si>
    <t>Swinnenwijerweg 30</t>
  </si>
  <si>
    <t>vl01853961001515</t>
  </si>
  <si>
    <t>vl01853961001616</t>
  </si>
  <si>
    <t>ZANDVLIET POWER nv</t>
  </si>
  <si>
    <t>0477.543.470</t>
  </si>
  <si>
    <t>Lanceloot Blondeellaan 3</t>
  </si>
  <si>
    <t>Zeebrugge</t>
  </si>
  <si>
    <t>Ieperleedijkstraat Z/N</t>
  </si>
  <si>
    <t>Lo-Reninge</t>
  </si>
  <si>
    <t>Torhoutsesteenweg 118A</t>
  </si>
  <si>
    <t>Torhout</t>
  </si>
  <si>
    <t>Achiel Declercqlaan 9</t>
  </si>
  <si>
    <t>Zelzate</t>
  </si>
  <si>
    <t>Venecolaan Z/N</t>
  </si>
  <si>
    <t>Busselen 6</t>
  </si>
  <si>
    <t>Buitenring Wondelgem 10</t>
  </si>
  <si>
    <t>S.P.E. nv</t>
  </si>
  <si>
    <t>0471.811.661</t>
  </si>
  <si>
    <t>Schoonacker</t>
  </si>
  <si>
    <t>fso@spe.be</t>
  </si>
  <si>
    <t>02/229.19.65</t>
  </si>
  <si>
    <t>0496/58.24.37</t>
  </si>
  <si>
    <t>02/218.50.24</t>
  </si>
  <si>
    <t>vl01764822000238</t>
  </si>
  <si>
    <t>Vaarnewijkstraat 20</t>
  </si>
  <si>
    <t>vl01764822000137</t>
  </si>
  <si>
    <t>Ham 68</t>
  </si>
  <si>
    <t>vl01764822000339</t>
  </si>
  <si>
    <t>Kastanjedreef 1</t>
  </si>
  <si>
    <t>Ravels</t>
  </si>
  <si>
    <t>FLUXYS nv</t>
  </si>
  <si>
    <t>0402.954.628</t>
  </si>
  <si>
    <t>Van den Brande</t>
  </si>
  <si>
    <t>Michel</t>
  </si>
  <si>
    <t>michel.vandenbrande@fluxys.net</t>
  </si>
  <si>
    <t>02/282.79.97</t>
  </si>
  <si>
    <t>vl00095623000124</t>
  </si>
  <si>
    <t>Molenweg Z/N</t>
  </si>
  <si>
    <t>Herent</t>
  </si>
  <si>
    <t>Vorsingersweg Z/N</t>
  </si>
  <si>
    <t>Wuustwezel</t>
  </si>
  <si>
    <t>vl00095623000427</t>
  </si>
  <si>
    <t>Note: Limit for installations to surrender ERUs and CERs as % of their allocation: 8,4437% overall - the number differs per region, sector and installation</t>
  </si>
  <si>
    <t>Barlenhuisstraat 5</t>
  </si>
  <si>
    <t>Henri Victor Wolvensstraat 3</t>
  </si>
  <si>
    <t>Barlenhuisstraat 1</t>
  </si>
  <si>
    <t>STATOIL ASA nvt</t>
  </si>
  <si>
    <t>0427.781.084</t>
  </si>
  <si>
    <t>Rik</t>
  </si>
  <si>
    <t>rikg@gassco.no</t>
  </si>
  <si>
    <t>050/46.16.24</t>
  </si>
  <si>
    <t>0475/23.29.54</t>
  </si>
  <si>
    <t>050/59.90.04</t>
  </si>
  <si>
    <t>Koggenstraat 179</t>
  </si>
  <si>
    <t>INTERCONNECTOR ZEEBRUGGE TERMINAL cvba</t>
  </si>
  <si>
    <t>0454.318.009</t>
  </si>
  <si>
    <t>niet langer opgenomen in NAP 08-12</t>
  </si>
  <si>
    <t>niet opgenomen in genotificeerd NAP 08-12</t>
  </si>
  <si>
    <t>WAI001P103</t>
  </si>
  <si>
    <t>WAI002P095</t>
  </si>
  <si>
    <t>WAI003P048</t>
  </si>
  <si>
    <t>WAI005P034</t>
  </si>
  <si>
    <t>WAI007P064</t>
  </si>
  <si>
    <t>WAI008P040</t>
  </si>
  <si>
    <t>WAI009P036</t>
  </si>
  <si>
    <t>WAI010P038</t>
  </si>
  <si>
    <t>WAI011P037</t>
  </si>
  <si>
    <t>WAI012P039</t>
  </si>
  <si>
    <t>WAI013P035</t>
  </si>
  <si>
    <t>WAI014P077</t>
  </si>
  <si>
    <t>WAI015P076</t>
  </si>
  <si>
    <t>WAI016P086</t>
  </si>
  <si>
    <t>WAI017P081</t>
  </si>
  <si>
    <t>WAI019P110</t>
  </si>
  <si>
    <t>WAI020P079</t>
  </si>
  <si>
    <t>WAI021P115</t>
  </si>
  <si>
    <t>WAI023P013</t>
  </si>
  <si>
    <t>WAI024P012</t>
  </si>
  <si>
    <t>WAI025P011</t>
  </si>
  <si>
    <t>WAI026P056</t>
  </si>
  <si>
    <t>WAI027P058</t>
  </si>
  <si>
    <t>WAI029P059</t>
  </si>
  <si>
    <t>WAI030P098</t>
  </si>
  <si>
    <t>WAI031P093</t>
  </si>
  <si>
    <t>WAI032P105</t>
  </si>
  <si>
    <t>WAI033P091</t>
  </si>
  <si>
    <t>WAI034P080</t>
  </si>
  <si>
    <t>WAI035P049</t>
  </si>
  <si>
    <t>WAI036P125</t>
  </si>
  <si>
    <t>WAI037P094</t>
  </si>
  <si>
    <t>WAI039P121</t>
  </si>
  <si>
    <t>WAI040P122</t>
  </si>
  <si>
    <t>WAI041P017</t>
  </si>
  <si>
    <t>WAI042P015</t>
  </si>
  <si>
    <t>WAI043P014</t>
  </si>
  <si>
    <t>WAI044P071</t>
  </si>
  <si>
    <t>WAI045P085</t>
  </si>
  <si>
    <t>WAI046P114</t>
  </si>
  <si>
    <t>WAI047P052</t>
  </si>
  <si>
    <t>WAI048P029</t>
  </si>
  <si>
    <t>WAI049P025</t>
  </si>
  <si>
    <t>WAI050P024</t>
  </si>
  <si>
    <t>WAI051P026</t>
  </si>
  <si>
    <t>WAI052P033</t>
  </si>
  <si>
    <t>WAI053P032</t>
  </si>
  <si>
    <t>WAI054P031</t>
  </si>
  <si>
    <t>WAI055P028</t>
  </si>
  <si>
    <t>WAI058P069</t>
  </si>
  <si>
    <t>WAI059P070</t>
  </si>
  <si>
    <t>WAI060P116</t>
  </si>
  <si>
    <t>WAI061P092</t>
  </si>
  <si>
    <t>WAI062P063</t>
  </si>
  <si>
    <t>WAI063P120</t>
  </si>
  <si>
    <t>WAI065P001</t>
  </si>
  <si>
    <t>WAI066P108</t>
  </si>
  <si>
    <t>WAI067P072</t>
  </si>
  <si>
    <t>WAI068P102</t>
  </si>
  <si>
    <t>WAI069P083</t>
  </si>
  <si>
    <t>WAI070P055</t>
  </si>
  <si>
    <t>WAI071P006</t>
  </si>
  <si>
    <t>WAI074P099</t>
  </si>
  <si>
    <t>WAI075P113</t>
  </si>
  <si>
    <t>WAI076P007</t>
  </si>
  <si>
    <t>WAI077P075</t>
  </si>
  <si>
    <t>WAI078P101</t>
  </si>
  <si>
    <t>WAI080P118</t>
  </si>
  <si>
    <t>WAI082P019</t>
  </si>
  <si>
    <t>WAI083P096</t>
  </si>
  <si>
    <t>WAI084P018</t>
  </si>
  <si>
    <t>WAI085P043</t>
  </si>
  <si>
    <t>WAI086P068</t>
  </si>
  <si>
    <t>WAI087P066</t>
  </si>
  <si>
    <t>WAI088P066</t>
  </si>
  <si>
    <t>WAI089P067</t>
  </si>
  <si>
    <t>WAI090P074</t>
  </si>
  <si>
    <t>WAI091P089</t>
  </si>
  <si>
    <t>WAI092P097</t>
  </si>
  <si>
    <t>WAI094P082</t>
  </si>
  <si>
    <t>WAI096P119</t>
  </si>
  <si>
    <t>WAI097P100</t>
  </si>
  <si>
    <t>WAI098P107</t>
  </si>
  <si>
    <t>WAI099P008</t>
  </si>
  <si>
    <t>WAI100P073</t>
  </si>
  <si>
    <t>WAI103P054</t>
  </si>
  <si>
    <t>WAI104P009</t>
  </si>
  <si>
    <t>WAI106P106</t>
  </si>
  <si>
    <t>WAI107P010</t>
  </si>
  <si>
    <t>WAI108P020</t>
  </si>
  <si>
    <t>WAI109P104</t>
  </si>
  <si>
    <t>WAI110P016</t>
  </si>
  <si>
    <t>WAI111P021</t>
  </si>
  <si>
    <t>WAI113P084</t>
  </si>
  <si>
    <t>WAI114P123</t>
  </si>
  <si>
    <t>WAI115P124</t>
  </si>
  <si>
    <t>WAI117P003</t>
  </si>
  <si>
    <t>WAI118P002</t>
  </si>
  <si>
    <t>WAI120P004</t>
  </si>
  <si>
    <t>WAI121P005</t>
  </si>
  <si>
    <t>WAI123P062</t>
  </si>
  <si>
    <t>WAI124P065</t>
  </si>
  <si>
    <t>WAI125P111</t>
  </si>
  <si>
    <t>WAI126P050</t>
  </si>
  <si>
    <t>WAI127P023</t>
  </si>
  <si>
    <t>WAI129P112</t>
  </si>
  <si>
    <t>WAI132P090</t>
  </si>
  <si>
    <t>WAI133P047</t>
  </si>
  <si>
    <t>WAI137P087</t>
  </si>
  <si>
    <t>WAI138P030</t>
  </si>
  <si>
    <t>WAI140P109</t>
  </si>
  <si>
    <t>WAI141P047</t>
  </si>
  <si>
    <t>WAI142P057</t>
  </si>
  <si>
    <t>WAI143P060</t>
  </si>
  <si>
    <t>WAI145P078</t>
  </si>
  <si>
    <t>WAI146P042</t>
  </si>
  <si>
    <t>WAI147P041</t>
  </si>
  <si>
    <t>WAI148P044</t>
  </si>
  <si>
    <t>WAI149P045</t>
  </si>
  <si>
    <t>WAI150P046</t>
  </si>
  <si>
    <t>WAI166P051</t>
  </si>
  <si>
    <t>WAI169P053</t>
  </si>
  <si>
    <t>WAI170P022</t>
  </si>
  <si>
    <t>WAI171P088</t>
  </si>
  <si>
    <t>WAI172P117</t>
  </si>
  <si>
    <t>Renogen_Amel</t>
  </si>
  <si>
    <t>Site fermé</t>
  </si>
  <si>
    <t>Avenue du Pont-de-Warche 1</t>
  </si>
  <si>
    <t>Malmedy</t>
  </si>
  <si>
    <t>Parc Industriel de Ghlin Zone A</t>
  </si>
  <si>
    <t>Ghlin</t>
  </si>
  <si>
    <t>Route de Wallonie 1</t>
  </si>
  <si>
    <t>rue de la gare</t>
  </si>
  <si>
    <t>Seraing</t>
  </si>
  <si>
    <t>Pont de Wandre</t>
  </si>
  <si>
    <t>Vivegnis</t>
  </si>
  <si>
    <t>place des Hauts-Fourneaux</t>
  </si>
  <si>
    <t>Ougrée</t>
  </si>
  <si>
    <t>Place des Hauts-Fourneaux</t>
  </si>
  <si>
    <t>rue des Trois Mêlées</t>
  </si>
  <si>
    <t>rue des Trois mêlées</t>
  </si>
  <si>
    <t>Place des déportés 12</t>
  </si>
  <si>
    <t>Nivelles</t>
  </si>
  <si>
    <t>Rue d'Asquempont 2</t>
  </si>
  <si>
    <t>Virginal</t>
  </si>
  <si>
    <t>Zoning Industriel Zone C</t>
  </si>
  <si>
    <t>Feluy</t>
  </si>
  <si>
    <t>Parc industriel  Zone A</t>
  </si>
  <si>
    <t>Rue des Martyrs 38</t>
  </si>
  <si>
    <t>Verviers</t>
  </si>
  <si>
    <t>Zoning industriel de Feluy nord - zone C</t>
  </si>
  <si>
    <t>rue de la Papeterie 1</t>
  </si>
  <si>
    <t>Harnoncourt</t>
  </si>
  <si>
    <t>rue Boudjesse 1</t>
  </si>
  <si>
    <t>Aisemont</t>
  </si>
  <si>
    <t>rue Val-Notre-Dame 300</t>
  </si>
  <si>
    <t>Moha</t>
  </si>
  <si>
    <t>Rue du Château 13 A</t>
  </si>
  <si>
    <t>Seilles</t>
  </si>
  <si>
    <t xml:space="preserve"> route de Mons  porte 4</t>
  </si>
  <si>
    <t>Marcinelle</t>
  </si>
  <si>
    <t xml:space="preserve"> rue de Marchienne 42</t>
  </si>
  <si>
    <t>Avenue des Etats-Unis 1</t>
  </si>
  <si>
    <t>Gosselies</t>
  </si>
  <si>
    <t>rue du Coucou 8</t>
  </si>
  <si>
    <t>Antoing</t>
  </si>
  <si>
    <t>rue Blancart 1</t>
  </si>
  <si>
    <t>Harmignies</t>
  </si>
  <si>
    <t>rue des Trois Fermes 4600 Lixhe</t>
  </si>
  <si>
    <t>Lixhe</t>
  </si>
  <si>
    <t>Grand-route 260</t>
  </si>
  <si>
    <t>Gaurain</t>
  </si>
  <si>
    <t>Zoning Industriel de Feluy  Zone C</t>
  </si>
  <si>
    <t>Avenue Greiner 1</t>
  </si>
  <si>
    <t>Boulevard Industriel 97</t>
  </si>
  <si>
    <t>Mouscron</t>
  </si>
  <si>
    <t>rue de l'Europe 11</t>
  </si>
  <si>
    <t>Peruwelz</t>
  </si>
  <si>
    <t>Route de Beauraing 131</t>
  </si>
  <si>
    <t>Wanlin</t>
  </si>
  <si>
    <t>Site 1: rue Haigneaux 1 et site 2: rue de la déportation 28</t>
  </si>
  <si>
    <t>Namêche</t>
  </si>
  <si>
    <t>Rue de Rivaux 2</t>
  </si>
  <si>
    <t>La Louvière</t>
  </si>
  <si>
    <t xml:space="preserve"> rue de Clabecq 101</t>
  </si>
  <si>
    <t>Clabecq</t>
  </si>
  <si>
    <t>Rue Mallieue  95</t>
  </si>
  <si>
    <t>St Georges</t>
  </si>
  <si>
    <t>Rue mademoiselle Hanicq  39</t>
  </si>
  <si>
    <t>Soignies</t>
  </si>
  <si>
    <t>Parc Industriel - rue de Wallonie 16</t>
  </si>
  <si>
    <t>Grâce Hollogne</t>
  </si>
  <si>
    <t>Rue Chauw à roc 6</t>
  </si>
  <si>
    <t>Roux</t>
  </si>
  <si>
    <t>Rue d'Hautrage 87</t>
  </si>
  <si>
    <t>Baudour</t>
  </si>
  <si>
    <t>Quai du Halage 47</t>
  </si>
  <si>
    <t>Flémalle</t>
  </si>
  <si>
    <t>Rue de Droixhe 5</t>
  </si>
  <si>
    <t>Bressoux</t>
  </si>
  <si>
    <t>Route de l'Etat 320</t>
  </si>
  <si>
    <t>Turon</t>
  </si>
  <si>
    <t>Route de Luxembourg</t>
  </si>
  <si>
    <t>Cierreux</t>
  </si>
  <si>
    <t>Chemin de Mons à Gand</t>
  </si>
  <si>
    <t>Deux Acren</t>
  </si>
  <si>
    <t>Gué d'Hameau</t>
  </si>
  <si>
    <t>Monceau</t>
  </si>
  <si>
    <t>Rue de l'Environnement 8</t>
  </si>
  <si>
    <t>Zoning industriel de Latour</t>
  </si>
  <si>
    <t>Virton</t>
  </si>
  <si>
    <t>Rue Pietro Ferrero 5</t>
  </si>
  <si>
    <t>Arlon</t>
  </si>
  <si>
    <t>Rue Voie de Liège 33</t>
  </si>
  <si>
    <t>Herstal</t>
  </si>
  <si>
    <t>rue de la Glacerie 167</t>
  </si>
  <si>
    <t>Moustier</t>
  </si>
  <si>
    <t>Rue de Gosselies 60</t>
  </si>
  <si>
    <t>AVENUE DE LA LIBERATION 1</t>
  </si>
  <si>
    <t>Rue de l'institut 89</t>
  </si>
  <si>
    <t>Rixensart</t>
  </si>
  <si>
    <t>Rue des Fabriques 2</t>
  </si>
  <si>
    <t>Obourg</t>
  </si>
  <si>
    <t>rue de Chatelet 266</t>
  </si>
  <si>
    <t>Charleroi</t>
  </si>
  <si>
    <t>Rue des anciennes houblonnières 2</t>
  </si>
  <si>
    <t>Jupille</t>
  </si>
  <si>
    <t>Rue de la Carbo 10</t>
  </si>
  <si>
    <t>Tertre</t>
  </si>
  <si>
    <t>Rue de Maastricht 95</t>
  </si>
  <si>
    <t>Visé</t>
  </si>
  <si>
    <t>grand'rue</t>
  </si>
  <si>
    <t>Jemelle</t>
  </si>
  <si>
    <t>Rue du Vieux-Pont. 5</t>
  </si>
  <si>
    <t>Leuze en Hainaut</t>
  </si>
  <si>
    <t>Boulevard Kennedy</t>
  </si>
  <si>
    <t>rue Près de la Tour  55</t>
  </si>
  <si>
    <t>Vaux-sur-Chevremont</t>
  </si>
  <si>
    <t>Route de Baudour  2</t>
  </si>
  <si>
    <t>Rue du Piro Lannoy 30</t>
  </si>
  <si>
    <t>rue Mandenne 19</t>
  </si>
  <si>
    <t>Momignies</t>
  </si>
  <si>
    <t>Parc Indusriel</t>
  </si>
  <si>
    <t>Petit Rechain</t>
  </si>
  <si>
    <t>route de Maestricht 67-69</t>
  </si>
  <si>
    <t>Battice</t>
  </si>
  <si>
    <t>quai de Halage 10</t>
  </si>
  <si>
    <t>Chaussée de Bruxelles 33</t>
  </si>
  <si>
    <t>Barry</t>
  </si>
  <si>
    <t>Rue du Touquet 228</t>
  </si>
  <si>
    <t>Ploegsteert</t>
  </si>
  <si>
    <t>Chemin de la briqueterie</t>
  </si>
  <si>
    <t>Warneton</t>
  </si>
  <si>
    <t>Rue Joseph Wauters 144</t>
  </si>
  <si>
    <t>Engis</t>
  </si>
  <si>
    <t>Rue de la Rivièrette 100</t>
  </si>
  <si>
    <t>St Ghislain</t>
  </si>
  <si>
    <t>RUE LOUIS MARECHAL 1</t>
  </si>
  <si>
    <t>Oreye</t>
  </si>
  <si>
    <t>Rue de L'Acier 1</t>
  </si>
  <si>
    <t>Rue de Trzegnies 147</t>
  </si>
  <si>
    <t>Rue Des Glaces Nationales 169</t>
  </si>
  <si>
    <t>Auvelais</t>
  </si>
  <si>
    <t>Rue de la Gare 36</t>
  </si>
  <si>
    <t>Couvin</t>
  </si>
  <si>
    <t>Rue de la Papeterie 2</t>
  </si>
  <si>
    <t>Stembert</t>
  </si>
  <si>
    <t>Chaussée de Ramioul 50</t>
  </si>
  <si>
    <t>Ivoz Ramet</t>
  </si>
  <si>
    <t>Route de Saint-Hubert 75</t>
  </si>
  <si>
    <t>Recogne</t>
  </si>
  <si>
    <t>Rue Solvay 39</t>
  </si>
  <si>
    <t>Jemeppe</t>
  </si>
  <si>
    <t>Route Nationale Cinq</t>
  </si>
  <si>
    <t>rue Auguste Laporte 34</t>
  </si>
  <si>
    <t>Spa</t>
  </si>
  <si>
    <t>ZI de BURTONVILLE</t>
  </si>
  <si>
    <t>Vielsam</t>
  </si>
  <si>
    <t>Rue du Pont du Val 1</t>
  </si>
  <si>
    <t>Rue Henri Defêchereux 43</t>
  </si>
  <si>
    <t>Angleur</t>
  </si>
  <si>
    <t>Rue de l'île Monsin</t>
  </si>
  <si>
    <t>Chaussée de la Sucrerie 1</t>
  </si>
  <si>
    <t>Fontenoy</t>
  </si>
  <si>
    <t>Chaussée du Pont Rouge 57</t>
  </si>
  <si>
    <t>Route de Wallonie 33</t>
  </si>
  <si>
    <t>Rue des Carmes  28</t>
  </si>
  <si>
    <t>Brugelette</t>
  </si>
  <si>
    <t>Rue de Waremme 20</t>
  </si>
  <si>
    <t>Hollogne</t>
  </si>
  <si>
    <t>Route de la Bruyère 3</t>
  </si>
  <si>
    <t>Longchamps</t>
  </si>
  <si>
    <t>Chemin de Meuse 9</t>
  </si>
  <si>
    <t>Wanze</t>
  </si>
  <si>
    <t>Chemin du Foriest</t>
  </si>
  <si>
    <t>Braine L'Alleud</t>
  </si>
  <si>
    <t>Ahlstrom Malmedy</t>
  </si>
  <si>
    <t>Akzo Nobel Ghlin</t>
  </si>
  <si>
    <t>SAPA  RC Profiles Ghlin</t>
  </si>
  <si>
    <t>Cockerill Cokerie Seraing</t>
  </si>
  <si>
    <t>Cockerill Aciérie LD+CC Chertal</t>
  </si>
  <si>
    <t>Cockerill Train à bandes Chertal</t>
  </si>
  <si>
    <t>Cockerill HFB Ougrée</t>
  </si>
  <si>
    <t>Cockerill Centrale Energie Ougrée</t>
  </si>
  <si>
    <t>Cockerill HF6 Seraing</t>
  </si>
  <si>
    <t>Cockerill Centrale Energie Seraing</t>
  </si>
  <si>
    <t>Cockerill Agglomération Seraing</t>
  </si>
  <si>
    <t>Arjo Wiggins Nivelles</t>
  </si>
  <si>
    <t>Arjo Wiggins Virginal</t>
  </si>
  <si>
    <t>Total Petrochemicals Feluy</t>
  </si>
  <si>
    <t>BASF Feluy</t>
  </si>
  <si>
    <t>Stemtex Stembert</t>
  </si>
  <si>
    <t>Ineos Feluy sprl</t>
  </si>
  <si>
    <t>Burgo Ardennes Harnoncourt</t>
  </si>
  <si>
    <t>Carmeuse Four à chaux Aisemont</t>
  </si>
  <si>
    <t>Carmeuse Four à chaux Moha</t>
  </si>
  <si>
    <t>Carmeuse Four à chaux Seilles</t>
  </si>
  <si>
    <t>Carsid Agglomération Marcinelle</t>
  </si>
  <si>
    <t>Carsid Aciérie Marcinelle</t>
  </si>
  <si>
    <t>Carsid HF4 Marcinelle</t>
  </si>
  <si>
    <t>Caterpillar Belgium S.A.</t>
  </si>
  <si>
    <t>CBR Cimenterie Antoing</t>
  </si>
  <si>
    <t>CBR Cimenterie Harmignies</t>
  </si>
  <si>
    <t>CBR Cimenterie Lixhe</t>
  </si>
  <si>
    <t>CCB Cimenterie Gaurain</t>
  </si>
  <si>
    <t>Chemviron carbon Feluy</t>
  </si>
  <si>
    <t>CMI S.A. Seraing</t>
  </si>
  <si>
    <t>De Poortere Freres SA Mouscron</t>
  </si>
  <si>
    <t>Desimpel-Terca Peruwelz</t>
  </si>
  <si>
    <t>ANNEX to the Commission decision on the National Allocation Plan table of BELGIUM for the 2008-2012 period</t>
  </si>
  <si>
    <t xml:space="preserve">Installation number </t>
  </si>
  <si>
    <t>Operator</t>
  </si>
  <si>
    <t>Installation name</t>
  </si>
  <si>
    <t>Installation location</t>
  </si>
  <si>
    <t>Allocation</t>
  </si>
  <si>
    <t xml:space="preserve">Allocation total (per installation) </t>
  </si>
  <si>
    <t>A. Total incumbents per year</t>
  </si>
  <si>
    <t>Totals for the 2008-2012 period</t>
  </si>
  <si>
    <t>B. Reserve (B1+B2)</t>
  </si>
  <si>
    <t>B1 of that: New entrants</t>
  </si>
  <si>
    <t>B2 of that: amount to be auctioned</t>
  </si>
  <si>
    <t>C. Total for initial issuance (A+B)</t>
  </si>
  <si>
    <t>D. JI Reserve</t>
  </si>
  <si>
    <t>E. Total allowances created (C+D)</t>
  </si>
  <si>
    <t>Permit ID</t>
  </si>
  <si>
    <t>VRT</t>
  </si>
  <si>
    <t>Electrabel nv</t>
  </si>
  <si>
    <t>Volkswagen nv</t>
  </si>
  <si>
    <t>B.A.S.F. Antwerpen nv</t>
  </si>
  <si>
    <t>InBev Belgium</t>
  </si>
  <si>
    <t>Porotherm Wall Systems NV</t>
  </si>
  <si>
    <t>Arjo Wiggins</t>
  </si>
  <si>
    <t>INEOS Feluy sprl</t>
  </si>
  <si>
    <t>Burgo</t>
  </si>
  <si>
    <t>Carmeuse</t>
  </si>
  <si>
    <t>Carsid</t>
  </si>
  <si>
    <t>Caterpillar</t>
  </si>
  <si>
    <t>CBR</t>
  </si>
  <si>
    <t>CCB - Italcementi Group</t>
  </si>
  <si>
    <t>Chemviron Carbon</t>
  </si>
  <si>
    <t>CMI</t>
  </si>
  <si>
    <t>Briqueteries de Peruwelz SA</t>
  </si>
  <si>
    <t>SA Dolomies de Marche-les-Dames</t>
  </si>
  <si>
    <t>Durobor</t>
  </si>
  <si>
    <t>Edel</t>
  </si>
  <si>
    <t>Exxonmobil</t>
  </si>
  <si>
    <t>Ferrero</t>
  </si>
  <si>
    <t>FN Herstal</t>
  </si>
  <si>
    <t>Gruppo Cordenons</t>
  </si>
  <si>
    <t>GlaxoSmithKline Biologicals Rixensart</t>
  </si>
  <si>
    <t>Holcim</t>
  </si>
  <si>
    <t>Industeel</t>
  </si>
  <si>
    <t>Kemira Growhow</t>
  </si>
  <si>
    <t>Knauf</t>
  </si>
  <si>
    <t>Van den Broeke - Lutosa</t>
  </si>
  <si>
    <t>Manufacture du Verre</t>
  </si>
  <si>
    <t>Mydibel</t>
  </si>
  <si>
    <t>Verrerie de Momignies</t>
  </si>
  <si>
    <t>Onduline</t>
  </si>
  <si>
    <t>Briqueteries De Ploegsteert</t>
  </si>
  <si>
    <t>Riva</t>
  </si>
  <si>
    <t>Laminoir du Ruau</t>
  </si>
  <si>
    <t>Segal</t>
  </si>
  <si>
    <t>Solarec</t>
  </si>
  <si>
    <t>Sonaca</t>
  </si>
  <si>
    <t>Raffinerie Tirlemontoise-Tiense Suikerraffinaderij</t>
  </si>
  <si>
    <t>Dalkia</t>
  </si>
  <si>
    <t>Warcoing Industrie</t>
  </si>
  <si>
    <t>GlaxoSmithKline Biologicals Wavre</t>
  </si>
  <si>
    <t>Kabelwerk Eupen AG</t>
  </si>
  <si>
    <t>Solar Turbines</t>
  </si>
  <si>
    <t>Gramybel</t>
  </si>
  <si>
    <t>Vorst</t>
  </si>
  <si>
    <t>Duferco La Louvière</t>
  </si>
  <si>
    <t>SCA Hygiène Products</t>
  </si>
  <si>
    <t>SA Carrières et fours à  chaux Dumont Wautier</t>
  </si>
  <si>
    <t>Brussel</t>
  </si>
  <si>
    <t>Amel</t>
  </si>
  <si>
    <t>Electrabel</t>
  </si>
  <si>
    <t>ArcelorMittal-Stainless Belgium</t>
  </si>
  <si>
    <t>ISCAL Sugar</t>
  </si>
  <si>
    <t>Wienerberger</t>
  </si>
  <si>
    <t>AGC Flat Glass Europe</t>
  </si>
  <si>
    <t>S.P.E.</t>
  </si>
  <si>
    <t>Fluxys</t>
  </si>
  <si>
    <t>Ahlstrom</t>
  </si>
  <si>
    <t>Akzo Nobel Chemicals</t>
  </si>
  <si>
    <t>Arcelor Cockerill Sambre</t>
  </si>
  <si>
    <t>Elwood Steel Belgium</t>
  </si>
  <si>
    <t>Lhoist Industries</t>
  </si>
  <si>
    <t>Owens Corning Composites</t>
  </si>
  <si>
    <t>Preiss-Daimler Refractories</t>
  </si>
  <si>
    <t>Saint Gobain Glass Benelux</t>
  </si>
  <si>
    <t>Solvic</t>
  </si>
  <si>
    <t>Spa Monopole</t>
  </si>
  <si>
    <t>Spanolux</t>
  </si>
  <si>
    <t>UCB Pharma</t>
  </si>
  <si>
    <t>Sedifin Power Invest</t>
  </si>
  <si>
    <t>Cockerill Forges Et Ringmill Cfr</t>
  </si>
  <si>
    <t>RENOGEN</t>
  </si>
  <si>
    <t>Desimpel-Terca Wanlin</t>
  </si>
  <si>
    <t>Usine de Namêche</t>
  </si>
  <si>
    <t>Duferco Aciérie électrique La Louvière</t>
  </si>
  <si>
    <t>Duferco Divers fours La Louvière</t>
  </si>
  <si>
    <t>Duferco Clabecq</t>
  </si>
  <si>
    <t>Usine d'Hermalle</t>
  </si>
  <si>
    <t>Durobor Verre creux Soignies</t>
  </si>
  <si>
    <t>Edel Grâce Hollogne</t>
  </si>
  <si>
    <t>Electrabel Amercoeur-Roux</t>
  </si>
  <si>
    <t>Electrabel Baudour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</si>
</sst>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\ &quot;pta&quot;;\-#,##0\ &quot;pta&quot;"/>
    <numFmt numFmtId="188" formatCode="#,##0\ &quot;pta&quot;;[Red]\-#,##0\ &quot;pta&quot;"/>
    <numFmt numFmtId="189" formatCode="#,##0.00\ &quot;pta&quot;;\-#,##0.00\ &quot;pta&quot;"/>
    <numFmt numFmtId="190" formatCode="#,##0.00\ &quot;pta&quot;;[Red]\-#,##0.00\ &quot;pta&quot;"/>
    <numFmt numFmtId="191" formatCode="_-* #,##0\ &quot;pta&quot;_-;\-* #,##0\ &quot;pta&quot;_-;_-* &quot;-&quot;\ &quot;pta&quot;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.00\ _p_t_a_-;\-* #,##0.00\ _p_t_a_-;_-* &quot;-&quot;??\ _p_t_a_-;_-@_-"/>
    <numFmt numFmtId="195" formatCode="#,##0;[Red]#,##0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0.0000%"/>
    <numFmt numFmtId="202" formatCode="0.000%"/>
    <numFmt numFmtId="203" formatCode="&quot;ES-&quot;#"/>
    <numFmt numFmtId="204" formatCode="0.00000%"/>
    <numFmt numFmtId="205" formatCode="0.000000%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sz val="10"/>
      <color indexed="22"/>
      <name val="Arial"/>
      <family val="0"/>
    </font>
    <font>
      <b/>
      <sz val="12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0"/>
      <color indexed="23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8"/>
      <name val="Times New Roman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" borderId="7" xfId="0" applyFill="1" applyBorder="1" applyAlignment="1">
      <alignment/>
    </xf>
    <xf numFmtId="49" fontId="0" fillId="0" borderId="26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2" borderId="1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182" fontId="0" fillId="0" borderId="37" xfId="22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82" fontId="10" fillId="0" borderId="0" xfId="22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3" borderId="4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10" fontId="2" fillId="3" borderId="4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2" fillId="3" borderId="20" xfId="0" applyNumberFormat="1" applyFont="1" applyFill="1" applyBorder="1" applyAlignment="1">
      <alignment horizontal="center" vertical="center" wrapText="1"/>
    </xf>
    <xf numFmtId="3" fontId="12" fillId="3" borderId="20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10" fontId="2" fillId="3" borderId="10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3" borderId="18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3" fontId="2" fillId="3" borderId="47" xfId="0" applyNumberFormat="1" applyFont="1" applyFill="1" applyBorder="1" applyAlignment="1">
      <alignment horizontal="center" vertical="center" wrapText="1"/>
    </xf>
    <xf numFmtId="10" fontId="2" fillId="3" borderId="48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 vertical="center" wrapText="1"/>
    </xf>
    <xf numFmtId="3" fontId="2" fillId="3" borderId="39" xfId="0" applyNumberFormat="1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3" fontId="2" fillId="3" borderId="41" xfId="0" applyNumberFormat="1" applyFont="1" applyFill="1" applyBorder="1" applyAlignment="1">
      <alignment horizontal="center" vertical="center" wrapText="1"/>
    </xf>
    <xf numFmtId="3" fontId="2" fillId="3" borderId="3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3" borderId="46" xfId="0" applyNumberFormat="1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10" fontId="0" fillId="3" borderId="8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3" fontId="0" fillId="3" borderId="52" xfId="0" applyNumberFormat="1" applyFont="1" applyFill="1" applyBorder="1" applyAlignment="1">
      <alignment/>
    </xf>
    <xf numFmtId="3" fontId="0" fillId="3" borderId="50" xfId="0" applyNumberFormat="1" applyFont="1" applyFill="1" applyBorder="1" applyAlignment="1">
      <alignment/>
    </xf>
    <xf numFmtId="10" fontId="0" fillId="3" borderId="53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 horizontal="left"/>
    </xf>
    <xf numFmtId="3" fontId="2" fillId="3" borderId="50" xfId="0" applyNumberFormat="1" applyFont="1" applyFill="1" applyBorder="1" applyAlignment="1">
      <alignment horizontal="center"/>
    </xf>
    <xf numFmtId="3" fontId="2" fillId="3" borderId="53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 horizontal="right"/>
    </xf>
    <xf numFmtId="3" fontId="11" fillId="0" borderId="36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3" fontId="0" fillId="3" borderId="51" xfId="0" applyNumberFormat="1" applyFont="1" applyFill="1" applyBorder="1" applyAlignment="1">
      <alignment/>
    </xf>
    <xf numFmtId="10" fontId="0" fillId="3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 horizontal="left"/>
    </xf>
    <xf numFmtId="3" fontId="0" fillId="0" borderId="52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3" fontId="0" fillId="0" borderId="47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3" fontId="0" fillId="3" borderId="55" xfId="0" applyNumberFormat="1" applyFont="1" applyFill="1" applyBorder="1" applyAlignment="1">
      <alignment/>
    </xf>
    <xf numFmtId="0" fontId="0" fillId="0" borderId="56" xfId="0" applyBorder="1" applyAlignment="1">
      <alignment horizontal="center"/>
    </xf>
    <xf numFmtId="49" fontId="0" fillId="0" borderId="33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26" xfId="0" applyBorder="1" applyAlignment="1">
      <alignment/>
    </xf>
    <xf numFmtId="49" fontId="0" fillId="0" borderId="58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11" fillId="0" borderId="50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left"/>
    </xf>
    <xf numFmtId="3" fontId="11" fillId="3" borderId="52" xfId="0" applyNumberFormat="1" applyFont="1" applyFill="1" applyBorder="1" applyAlignment="1">
      <alignment/>
    </xf>
    <xf numFmtId="3" fontId="2" fillId="3" borderId="55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9" fontId="0" fillId="0" borderId="62" xfId="0" applyNumberFormat="1" applyBorder="1" applyAlignment="1">
      <alignment/>
    </xf>
    <xf numFmtId="49" fontId="0" fillId="0" borderId="63" xfId="0" applyNumberFormat="1" applyBorder="1" applyAlignment="1">
      <alignment/>
    </xf>
    <xf numFmtId="0" fontId="0" fillId="0" borderId="64" xfId="0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0" borderId="49" xfId="0" applyBorder="1" applyAlignment="1">
      <alignment/>
    </xf>
    <xf numFmtId="3" fontId="0" fillId="2" borderId="14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65" xfId="0" applyBorder="1" applyAlignment="1">
      <alignment/>
    </xf>
    <xf numFmtId="0" fontId="0" fillId="2" borderId="2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66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46" xfId="0" applyBorder="1" applyAlignment="1">
      <alignment/>
    </xf>
    <xf numFmtId="0" fontId="0" fillId="0" borderId="20" xfId="0" applyFont="1" applyFill="1" applyBorder="1" applyAlignment="1">
      <alignment horizontal="center"/>
    </xf>
    <xf numFmtId="3" fontId="14" fillId="0" borderId="7" xfId="0" applyNumberFormat="1" applyFont="1" applyBorder="1" applyAlignment="1">
      <alignment/>
    </xf>
    <xf numFmtId="201" fontId="0" fillId="0" borderId="0" xfId="22" applyNumberFormat="1" applyFont="1" applyAlignment="1">
      <alignment vertical="center"/>
    </xf>
    <xf numFmtId="0" fontId="0" fillId="0" borderId="0" xfId="0" applyFill="1" applyAlignment="1">
      <alignment/>
    </xf>
    <xf numFmtId="181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0" fontId="0" fillId="0" borderId="0" xfId="22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/>
    </xf>
    <xf numFmtId="0" fontId="14" fillId="0" borderId="7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201" fontId="2" fillId="0" borderId="0" xfId="22" applyNumberFormat="1" applyFont="1" applyFill="1" applyBorder="1" applyAlignment="1">
      <alignment vertical="center"/>
    </xf>
    <xf numFmtId="0" fontId="14" fillId="3" borderId="15" xfId="21" applyFont="1" applyFill="1" applyBorder="1" applyAlignment="1">
      <alignment horizontal="center" wrapText="1"/>
      <protection/>
    </xf>
    <xf numFmtId="0" fontId="14" fillId="3" borderId="15" xfId="21" applyFont="1" applyFill="1" applyBorder="1" applyAlignment="1">
      <alignment horizontal="left" wrapText="1"/>
      <protection/>
    </xf>
    <xf numFmtId="0" fontId="14" fillId="3" borderId="15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15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195" fontId="14" fillId="0" borderId="7" xfId="0" applyNumberFormat="1" applyFont="1" applyBorder="1" applyAlignment="1">
      <alignment/>
    </xf>
    <xf numFmtId="195" fontId="14" fillId="3" borderId="7" xfId="0" applyNumberFormat="1" applyFont="1" applyFill="1" applyBorder="1" applyAlignment="1">
      <alignment/>
    </xf>
    <xf numFmtId="0" fontId="14" fillId="0" borderId="7" xfId="0" applyFont="1" applyBorder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" borderId="2" xfId="21" applyFont="1" applyFill="1" applyBorder="1" applyAlignment="1">
      <alignment horizontal="center" wrapText="1"/>
      <protection/>
    </xf>
    <xf numFmtId="0" fontId="14" fillId="0" borderId="7" xfId="0" applyFont="1" applyBorder="1" applyAlignment="1">
      <alignment horizont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igIndivPNA2 - NAPLoad - 10Ene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5"/>
  <sheetViews>
    <sheetView tabSelected="1" zoomScale="61" zoomScaleNormal="61" workbookViewId="0" topLeftCell="A154">
      <pane ySplit="3720" topLeftCell="BM295" activePane="topLeft" state="split"/>
      <selection pane="topLeft" activeCell="P13" sqref="P13"/>
      <selection pane="bottomLeft" activeCell="J313" sqref="J313"/>
    </sheetView>
  </sheetViews>
  <sheetFormatPr defaultColWidth="9.140625" defaultRowHeight="12.75"/>
  <cols>
    <col min="1" max="1" width="6.7109375" style="0" customWidth="1"/>
    <col min="2" max="2" width="16.00390625" style="0" customWidth="1"/>
    <col min="3" max="3" width="36.57421875" style="0" customWidth="1"/>
    <col min="4" max="4" width="35.421875" style="0" customWidth="1"/>
    <col min="5" max="5" width="15.7109375" style="0" customWidth="1"/>
    <col min="6" max="6" width="13.28125" style="0" customWidth="1"/>
    <col min="7" max="9" width="13.57421875" style="0" customWidth="1"/>
    <col min="10" max="10" width="13.28125" style="0" customWidth="1"/>
    <col min="11" max="11" width="16.28125" style="210" customWidth="1"/>
    <col min="12" max="12" width="12.28125" style="0" bestFit="1" customWidth="1"/>
    <col min="15" max="15" width="10.140625" style="0" bestFit="1" customWidth="1"/>
    <col min="16" max="16" width="10.7109375" style="0" bestFit="1" customWidth="1"/>
  </cols>
  <sheetData>
    <row r="1" spans="1:11" ht="12.75">
      <c r="A1" s="252" t="s">
        <v>2069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s="26" customFormat="1" ht="12.75">
      <c r="A3" s="238"/>
      <c r="B3" s="239"/>
      <c r="C3" s="239"/>
      <c r="D3" s="239"/>
      <c r="E3" s="239"/>
      <c r="F3" s="254" t="s">
        <v>2074</v>
      </c>
      <c r="G3" s="254"/>
      <c r="H3" s="254"/>
      <c r="I3" s="254"/>
      <c r="J3" s="254"/>
      <c r="K3" s="240"/>
    </row>
    <row r="4" spans="1:11" ht="38.25">
      <c r="A4" s="235" t="s">
        <v>2070</v>
      </c>
      <c r="B4" s="236" t="s">
        <v>2084</v>
      </c>
      <c r="C4" s="236" t="s">
        <v>2071</v>
      </c>
      <c r="D4" s="235" t="s">
        <v>2072</v>
      </c>
      <c r="E4" s="235" t="s">
        <v>2073</v>
      </c>
      <c r="F4" s="235">
        <v>2008</v>
      </c>
      <c r="G4" s="235">
        <v>2009</v>
      </c>
      <c r="H4" s="235">
        <v>2010</v>
      </c>
      <c r="I4" s="235">
        <v>2011</v>
      </c>
      <c r="J4" s="235">
        <v>2012</v>
      </c>
      <c r="K4" s="237" t="s">
        <v>2075</v>
      </c>
    </row>
    <row r="5" spans="1:11" ht="12.75">
      <c r="A5" s="219">
        <v>6</v>
      </c>
      <c r="B5" s="219" t="s">
        <v>191</v>
      </c>
      <c r="C5" s="15" t="s">
        <v>2085</v>
      </c>
      <c r="D5" s="220" t="s">
        <v>81</v>
      </c>
      <c r="E5" s="170" t="s">
        <v>2136</v>
      </c>
      <c r="F5" s="221">
        <v>3779</v>
      </c>
      <c r="G5" s="221">
        <v>3779</v>
      </c>
      <c r="H5" s="221">
        <v>3779</v>
      </c>
      <c r="I5" s="221">
        <v>3779</v>
      </c>
      <c r="J5" s="221">
        <v>3779</v>
      </c>
      <c r="K5" s="242">
        <f>IF(SUM(F5:J5)&lt;&gt;0,SUM(F5:J5),"")</f>
        <v>18895</v>
      </c>
    </row>
    <row r="6" spans="1:11" ht="12.75">
      <c r="A6" s="219">
        <v>64</v>
      </c>
      <c r="B6" s="219" t="s">
        <v>192</v>
      </c>
      <c r="C6" s="11" t="s">
        <v>2086</v>
      </c>
      <c r="D6" s="220" t="s">
        <v>82</v>
      </c>
      <c r="E6" s="170" t="s">
        <v>2136</v>
      </c>
      <c r="F6" s="221">
        <v>521</v>
      </c>
      <c r="G6" s="221">
        <v>521</v>
      </c>
      <c r="H6" s="221">
        <v>521</v>
      </c>
      <c r="I6" s="221">
        <v>521</v>
      </c>
      <c r="J6" s="221">
        <v>521</v>
      </c>
      <c r="K6" s="242">
        <f>IF(SUM(F6:J6)&lt;&gt;0,SUM(F6:J6),"")</f>
        <v>2605</v>
      </c>
    </row>
    <row r="7" spans="1:11" ht="12.75">
      <c r="A7" s="219">
        <v>66</v>
      </c>
      <c r="B7" s="219" t="s">
        <v>193</v>
      </c>
      <c r="C7" s="15" t="s">
        <v>2086</v>
      </c>
      <c r="D7" s="220" t="s">
        <v>83</v>
      </c>
      <c r="E7" s="170" t="s">
        <v>2136</v>
      </c>
      <c r="F7" s="221">
        <v>793</v>
      </c>
      <c r="G7" s="221">
        <v>793</v>
      </c>
      <c r="H7" s="221">
        <v>793</v>
      </c>
      <c r="I7" s="221">
        <v>794</v>
      </c>
      <c r="J7" s="221">
        <v>794</v>
      </c>
      <c r="K7" s="242">
        <f>IF(SUM(F7:J7)&lt;&gt;0,SUM(F7:J7),"")</f>
        <v>3967</v>
      </c>
    </row>
    <row r="8" spans="1:11" ht="12.75">
      <c r="A8" s="219">
        <v>65</v>
      </c>
      <c r="B8" s="219" t="s">
        <v>194</v>
      </c>
      <c r="C8" s="15" t="s">
        <v>2086</v>
      </c>
      <c r="D8" s="220" t="s">
        <v>84</v>
      </c>
      <c r="E8" s="170" t="s">
        <v>2136</v>
      </c>
      <c r="F8" s="221">
        <v>392</v>
      </c>
      <c r="G8" s="221">
        <v>392</v>
      </c>
      <c r="H8" s="221">
        <v>392</v>
      </c>
      <c r="I8" s="221">
        <v>391</v>
      </c>
      <c r="J8" s="221">
        <v>391</v>
      </c>
      <c r="K8" s="242">
        <f>IF(SUM(F8:J8)&lt;&gt;0,SUM(F8:J8),"")</f>
        <v>1958</v>
      </c>
    </row>
    <row r="9" spans="1:11" ht="12.75">
      <c r="A9" s="219">
        <v>158</v>
      </c>
      <c r="B9" s="219" t="s">
        <v>195</v>
      </c>
      <c r="C9" s="15" t="s">
        <v>2087</v>
      </c>
      <c r="D9" s="220" t="s">
        <v>85</v>
      </c>
      <c r="E9" s="170" t="s">
        <v>2132</v>
      </c>
      <c r="F9" s="221">
        <v>26968</v>
      </c>
      <c r="G9" s="221">
        <v>26615</v>
      </c>
      <c r="H9" s="221">
        <v>28140</v>
      </c>
      <c r="I9" s="221">
        <v>27639</v>
      </c>
      <c r="J9" s="221">
        <v>27639</v>
      </c>
      <c r="K9" s="242">
        <f>IF(SUM(F9:J9)&lt;&gt;0,SUM(F9:J9),"")</f>
        <v>137001</v>
      </c>
    </row>
    <row r="10" spans="1:11" ht="12.75">
      <c r="A10" s="219">
        <v>130</v>
      </c>
      <c r="B10" s="219" t="s">
        <v>417</v>
      </c>
      <c r="C10" s="15" t="s">
        <v>615</v>
      </c>
      <c r="D10" s="220" t="s">
        <v>233</v>
      </c>
      <c r="E10" s="170" t="s">
        <v>204</v>
      </c>
      <c r="F10" s="221">
        <v>124382</v>
      </c>
      <c r="G10" s="221">
        <v>124382</v>
      </c>
      <c r="H10" s="221">
        <v>124382</v>
      </c>
      <c r="I10" s="221">
        <v>124382</v>
      </c>
      <c r="J10" s="221">
        <v>124383</v>
      </c>
      <c r="K10" s="242">
        <f>IF(SUM(F10:J10)&gt;0,SUM(F10:J10),"")</f>
        <v>621911</v>
      </c>
    </row>
    <row r="11" spans="1:11" ht="12.75">
      <c r="A11" s="219">
        <v>313</v>
      </c>
      <c r="B11" s="219" t="s">
        <v>418</v>
      </c>
      <c r="C11" s="11" t="s">
        <v>625</v>
      </c>
      <c r="D11" s="220" t="s">
        <v>234</v>
      </c>
      <c r="E11" s="11" t="s">
        <v>624</v>
      </c>
      <c r="F11" s="221">
        <v>87592</v>
      </c>
      <c r="G11" s="221">
        <v>87592</v>
      </c>
      <c r="H11" s="221">
        <v>87592</v>
      </c>
      <c r="I11" s="221">
        <v>87592</v>
      </c>
      <c r="J11" s="221">
        <v>87593</v>
      </c>
      <c r="K11" s="242">
        <f aca="true" t="shared" si="0" ref="K11:K42">IF(SUM(F11:J11)&lt;&gt;0,SUM(F11:J11),"")</f>
        <v>437961</v>
      </c>
    </row>
    <row r="12" spans="1:11" ht="12.75">
      <c r="A12" s="219">
        <v>124</v>
      </c>
      <c r="B12" s="219" t="s">
        <v>419</v>
      </c>
      <c r="C12" s="15" t="s">
        <v>633</v>
      </c>
      <c r="D12" s="220" t="s">
        <v>235</v>
      </c>
      <c r="E12" s="15" t="s">
        <v>632</v>
      </c>
      <c r="F12" s="221">
        <v>533806</v>
      </c>
      <c r="G12" s="221">
        <v>533806</v>
      </c>
      <c r="H12" s="221">
        <v>533806</v>
      </c>
      <c r="I12" s="221">
        <v>533806</v>
      </c>
      <c r="J12" s="221">
        <v>533807</v>
      </c>
      <c r="K12" s="242">
        <f t="shared" si="0"/>
        <v>2669031</v>
      </c>
    </row>
    <row r="13" spans="1:11" ht="12.75">
      <c r="A13" s="219">
        <v>320</v>
      </c>
      <c r="B13" s="219" t="s">
        <v>323</v>
      </c>
      <c r="C13" s="15" t="s">
        <v>643</v>
      </c>
      <c r="D13" s="220" t="s">
        <v>389</v>
      </c>
      <c r="E13" s="15" t="s">
        <v>642</v>
      </c>
      <c r="F13" s="221">
        <v>167065</v>
      </c>
      <c r="G13" s="221">
        <v>167065</v>
      </c>
      <c r="H13" s="221">
        <v>167065</v>
      </c>
      <c r="I13" s="221">
        <v>167065</v>
      </c>
      <c r="J13" s="221">
        <v>167064</v>
      </c>
      <c r="K13" s="242">
        <f t="shared" si="0"/>
        <v>835324</v>
      </c>
    </row>
    <row r="14" spans="1:11" ht="12.75">
      <c r="A14" s="219">
        <v>319</v>
      </c>
      <c r="B14" s="219" t="s">
        <v>324</v>
      </c>
      <c r="C14" s="15" t="s">
        <v>643</v>
      </c>
      <c r="D14" s="220" t="s">
        <v>390</v>
      </c>
      <c r="E14" s="15" t="s">
        <v>650</v>
      </c>
      <c r="F14" s="221">
        <v>108955</v>
      </c>
      <c r="G14" s="221">
        <v>108955</v>
      </c>
      <c r="H14" s="221">
        <v>108955</v>
      </c>
      <c r="I14" s="221">
        <v>108955</v>
      </c>
      <c r="J14" s="221">
        <v>108954</v>
      </c>
      <c r="K14" s="242">
        <f t="shared" si="0"/>
        <v>544774</v>
      </c>
    </row>
    <row r="15" spans="1:11" ht="12.75">
      <c r="A15" s="219">
        <v>281</v>
      </c>
      <c r="B15" s="219" t="s">
        <v>420</v>
      </c>
      <c r="C15" s="15" t="s">
        <v>653</v>
      </c>
      <c r="D15" s="220" t="s">
        <v>236</v>
      </c>
      <c r="E15" s="15" t="s">
        <v>652</v>
      </c>
      <c r="F15" s="221">
        <v>70084</v>
      </c>
      <c r="G15" s="221">
        <v>70084</v>
      </c>
      <c r="H15" s="221">
        <v>70084</v>
      </c>
      <c r="I15" s="221">
        <v>70084</v>
      </c>
      <c r="J15" s="221">
        <v>70085</v>
      </c>
      <c r="K15" s="242">
        <f t="shared" si="0"/>
        <v>350421</v>
      </c>
    </row>
    <row r="16" spans="1:11" ht="12.75">
      <c r="A16" s="219">
        <v>221</v>
      </c>
      <c r="B16" s="219" t="s">
        <v>421</v>
      </c>
      <c r="C16" s="15" t="s">
        <v>662</v>
      </c>
      <c r="D16" s="220" t="s">
        <v>237</v>
      </c>
      <c r="E16" s="15" t="s">
        <v>650</v>
      </c>
      <c r="F16" s="221">
        <v>251385</v>
      </c>
      <c r="G16" s="221">
        <v>251385</v>
      </c>
      <c r="H16" s="221">
        <v>251385</v>
      </c>
      <c r="I16" s="221">
        <v>251385</v>
      </c>
      <c r="J16" s="221">
        <v>251386</v>
      </c>
      <c r="K16" s="242">
        <f t="shared" si="0"/>
        <v>1256926</v>
      </c>
    </row>
    <row r="17" spans="1:11" ht="12.75">
      <c r="A17" s="219">
        <v>170</v>
      </c>
      <c r="B17" s="219" t="s">
        <v>422</v>
      </c>
      <c r="C17" s="15" t="s">
        <v>667</v>
      </c>
      <c r="D17" s="220" t="s">
        <v>391</v>
      </c>
      <c r="E17" s="15" t="s">
        <v>666</v>
      </c>
      <c r="F17" s="221">
        <v>37298</v>
      </c>
      <c r="G17" s="221">
        <v>37298</v>
      </c>
      <c r="H17" s="221">
        <v>37298</v>
      </c>
      <c r="I17" s="221">
        <v>37298</v>
      </c>
      <c r="J17" s="221">
        <v>37298</v>
      </c>
      <c r="K17" s="242">
        <f t="shared" si="0"/>
        <v>186490</v>
      </c>
    </row>
    <row r="18" spans="1:11" ht="12.75">
      <c r="A18" s="219">
        <v>153</v>
      </c>
      <c r="B18" s="219" t="s">
        <v>423</v>
      </c>
      <c r="C18" s="15" t="s">
        <v>676</v>
      </c>
      <c r="D18" s="220" t="s">
        <v>238</v>
      </c>
      <c r="E18" s="15" t="s">
        <v>675</v>
      </c>
      <c r="F18" s="221">
        <v>64709</v>
      </c>
      <c r="G18" s="221">
        <v>64709</v>
      </c>
      <c r="H18" s="221">
        <v>64709</v>
      </c>
      <c r="I18" s="221">
        <v>64709</v>
      </c>
      <c r="J18" s="221">
        <v>64709</v>
      </c>
      <c r="K18" s="242">
        <f t="shared" si="0"/>
        <v>323545</v>
      </c>
    </row>
    <row r="19" spans="1:11" ht="12.75">
      <c r="A19" s="219">
        <v>154</v>
      </c>
      <c r="B19" s="219" t="s">
        <v>424</v>
      </c>
      <c r="C19" s="15" t="s">
        <v>676</v>
      </c>
      <c r="D19" s="220" t="s">
        <v>239</v>
      </c>
      <c r="E19" s="15" t="s">
        <v>685</v>
      </c>
      <c r="F19" s="221">
        <v>18420</v>
      </c>
      <c r="G19" s="221">
        <v>18420</v>
      </c>
      <c r="H19" s="221">
        <v>18420</v>
      </c>
      <c r="I19" s="221">
        <v>18419</v>
      </c>
      <c r="J19" s="221">
        <v>18419</v>
      </c>
      <c r="K19" s="242">
        <f t="shared" si="0"/>
        <v>92098</v>
      </c>
    </row>
    <row r="20" spans="1:11" ht="12.75">
      <c r="A20" s="219">
        <v>223</v>
      </c>
      <c r="B20" s="219" t="s">
        <v>425</v>
      </c>
      <c r="C20" s="15" t="s">
        <v>692</v>
      </c>
      <c r="D20" s="220" t="s">
        <v>240</v>
      </c>
      <c r="E20" s="15" t="s">
        <v>642</v>
      </c>
      <c r="F20" s="221">
        <v>38760</v>
      </c>
      <c r="G20" s="221">
        <v>38760</v>
      </c>
      <c r="H20" s="221">
        <v>38760</v>
      </c>
      <c r="I20" s="221">
        <v>38759</v>
      </c>
      <c r="J20" s="221">
        <v>38759</v>
      </c>
      <c r="K20" s="242">
        <f t="shared" si="0"/>
        <v>193798</v>
      </c>
    </row>
    <row r="21" spans="1:11" ht="12.75">
      <c r="A21" s="219">
        <v>312</v>
      </c>
      <c r="B21" s="219" t="s">
        <v>426</v>
      </c>
      <c r="C21" s="15" t="s">
        <v>702</v>
      </c>
      <c r="D21" s="220" t="s">
        <v>241</v>
      </c>
      <c r="E21" s="15" t="s">
        <v>701</v>
      </c>
      <c r="F21" s="221">
        <v>25304</v>
      </c>
      <c r="G21" s="221">
        <v>25304</v>
      </c>
      <c r="H21" s="221">
        <v>25304</v>
      </c>
      <c r="I21" s="221">
        <v>25304</v>
      </c>
      <c r="J21" s="221">
        <v>25304</v>
      </c>
      <c r="K21" s="242">
        <f t="shared" si="0"/>
        <v>126520</v>
      </c>
    </row>
    <row r="22" spans="1:11" ht="12.75">
      <c r="A22" s="219">
        <v>60</v>
      </c>
      <c r="B22" s="219" t="s">
        <v>427</v>
      </c>
      <c r="C22" s="15" t="s">
        <v>710</v>
      </c>
      <c r="D22" s="220" t="s">
        <v>242</v>
      </c>
      <c r="E22" s="15" t="s">
        <v>709</v>
      </c>
      <c r="F22" s="221">
        <v>29434</v>
      </c>
      <c r="G22" s="221">
        <v>29434</v>
      </c>
      <c r="H22" s="221">
        <v>29434</v>
      </c>
      <c r="I22" s="221">
        <v>29435</v>
      </c>
      <c r="J22" s="221">
        <v>29435</v>
      </c>
      <c r="K22" s="242">
        <f t="shared" si="0"/>
        <v>147172</v>
      </c>
    </row>
    <row r="23" spans="1:11" ht="12.75">
      <c r="A23" s="219">
        <v>289</v>
      </c>
      <c r="B23" s="219" t="s">
        <v>428</v>
      </c>
      <c r="C23" s="15" t="s">
        <v>717</v>
      </c>
      <c r="D23" s="220" t="s">
        <v>243</v>
      </c>
      <c r="E23" s="15" t="s">
        <v>642</v>
      </c>
      <c r="F23" s="221">
        <v>315532</v>
      </c>
      <c r="G23" s="221">
        <v>315532</v>
      </c>
      <c r="H23" s="221">
        <v>315532</v>
      </c>
      <c r="I23" s="221">
        <v>315532</v>
      </c>
      <c r="J23" s="221">
        <v>315532</v>
      </c>
      <c r="K23" s="242">
        <f t="shared" si="0"/>
        <v>1577660</v>
      </c>
    </row>
    <row r="24" spans="1:11" ht="12.75">
      <c r="A24" s="219">
        <v>282</v>
      </c>
      <c r="B24" s="219" t="s">
        <v>429</v>
      </c>
      <c r="C24" s="15" t="s">
        <v>727</v>
      </c>
      <c r="D24" s="220" t="s">
        <v>244</v>
      </c>
      <c r="E24" s="15" t="s">
        <v>642</v>
      </c>
      <c r="F24" s="221">
        <v>28053</v>
      </c>
      <c r="G24" s="221">
        <v>28053</v>
      </c>
      <c r="H24" s="221">
        <v>28053</v>
      </c>
      <c r="I24" s="221">
        <v>28054</v>
      </c>
      <c r="J24" s="221">
        <v>28054</v>
      </c>
      <c r="K24" s="242">
        <f t="shared" si="0"/>
        <v>140267</v>
      </c>
    </row>
    <row r="25" spans="1:11" ht="12.75">
      <c r="A25" s="219">
        <v>101</v>
      </c>
      <c r="B25" s="219" t="s">
        <v>430</v>
      </c>
      <c r="C25" s="15" t="s">
        <v>734</v>
      </c>
      <c r="D25" s="220" t="s">
        <v>245</v>
      </c>
      <c r="E25" s="15" t="s">
        <v>733</v>
      </c>
      <c r="F25" s="221">
        <v>29590</v>
      </c>
      <c r="G25" s="221">
        <v>29590</v>
      </c>
      <c r="H25" s="221">
        <v>29590</v>
      </c>
      <c r="I25" s="221">
        <v>29589</v>
      </c>
      <c r="J25" s="221">
        <v>29589</v>
      </c>
      <c r="K25" s="242">
        <f t="shared" si="0"/>
        <v>147948</v>
      </c>
    </row>
    <row r="26" spans="1:11" ht="12.75">
      <c r="A26" s="219">
        <v>102</v>
      </c>
      <c r="B26" s="219" t="s">
        <v>431</v>
      </c>
      <c r="C26" s="15" t="s">
        <v>734</v>
      </c>
      <c r="D26" s="220" t="s">
        <v>246</v>
      </c>
      <c r="E26" s="15" t="s">
        <v>632</v>
      </c>
      <c r="F26" s="221">
        <v>16829</v>
      </c>
      <c r="G26" s="221">
        <v>16829</v>
      </c>
      <c r="H26" s="221">
        <v>16829</v>
      </c>
      <c r="I26" s="221">
        <v>16830</v>
      </c>
      <c r="J26" s="221">
        <v>16830</v>
      </c>
      <c r="K26" s="242">
        <f t="shared" si="0"/>
        <v>84147</v>
      </c>
    </row>
    <row r="27" spans="1:11" ht="12.75">
      <c r="A27" s="219">
        <v>152</v>
      </c>
      <c r="B27" s="219" t="s">
        <v>432</v>
      </c>
      <c r="C27" s="15" t="s">
        <v>744</v>
      </c>
      <c r="D27" s="220" t="s">
        <v>392</v>
      </c>
      <c r="E27" s="15" t="s">
        <v>642</v>
      </c>
      <c r="F27" s="221">
        <v>516619</v>
      </c>
      <c r="G27" s="221">
        <v>516619</v>
      </c>
      <c r="H27" s="221">
        <v>516619</v>
      </c>
      <c r="I27" s="221">
        <v>516619</v>
      </c>
      <c r="J27" s="221">
        <v>516618</v>
      </c>
      <c r="K27" s="242">
        <f t="shared" si="0"/>
        <v>2583094</v>
      </c>
    </row>
    <row r="28" spans="1:11" ht="12.75">
      <c r="A28" s="219">
        <v>157</v>
      </c>
      <c r="B28" s="219" t="s">
        <v>433</v>
      </c>
      <c r="C28" s="15" t="s">
        <v>754</v>
      </c>
      <c r="D28" s="220" t="s">
        <v>247</v>
      </c>
      <c r="E28" s="15" t="s">
        <v>753</v>
      </c>
      <c r="F28" s="221">
        <v>36665</v>
      </c>
      <c r="G28" s="221">
        <v>36665</v>
      </c>
      <c r="H28" s="221">
        <v>36665</v>
      </c>
      <c r="I28" s="221">
        <v>36666</v>
      </c>
      <c r="J28" s="221">
        <v>36666</v>
      </c>
      <c r="K28" s="242">
        <f t="shared" si="0"/>
        <v>183327</v>
      </c>
    </row>
    <row r="29" spans="1:11" ht="12.75">
      <c r="A29" s="219">
        <v>306</v>
      </c>
      <c r="B29" s="219" t="s">
        <v>434</v>
      </c>
      <c r="C29" s="15" t="s">
        <v>764</v>
      </c>
      <c r="D29" s="220" t="s">
        <v>248</v>
      </c>
      <c r="E29" s="15" t="s">
        <v>763</v>
      </c>
      <c r="F29" s="221">
        <v>18197</v>
      </c>
      <c r="G29" s="221">
        <v>18197</v>
      </c>
      <c r="H29" s="221">
        <v>18197</v>
      </c>
      <c r="I29" s="221">
        <v>18196</v>
      </c>
      <c r="J29" s="221">
        <v>18196</v>
      </c>
      <c r="K29" s="242">
        <f t="shared" si="0"/>
        <v>90983</v>
      </c>
    </row>
    <row r="30" spans="1:11" ht="12.75">
      <c r="A30" s="219">
        <v>128</v>
      </c>
      <c r="B30" s="219" t="s">
        <v>435</v>
      </c>
      <c r="C30" s="15" t="s">
        <v>771</v>
      </c>
      <c r="D30" s="220" t="s">
        <v>249</v>
      </c>
      <c r="E30" s="15" t="s">
        <v>642</v>
      </c>
      <c r="F30" s="221">
        <v>1946189</v>
      </c>
      <c r="G30" s="221">
        <v>1946189</v>
      </c>
      <c r="H30" s="221">
        <v>1946189</v>
      </c>
      <c r="I30" s="221">
        <v>1946189</v>
      </c>
      <c r="J30" s="221">
        <v>1946190</v>
      </c>
      <c r="K30" s="242">
        <f t="shared" si="0"/>
        <v>9730946</v>
      </c>
    </row>
    <row r="31" spans="1:11" ht="12.75">
      <c r="A31" s="219">
        <v>177</v>
      </c>
      <c r="B31" s="219" t="s">
        <v>436</v>
      </c>
      <c r="C31" s="15" t="s">
        <v>781</v>
      </c>
      <c r="D31" s="220" t="s">
        <v>250</v>
      </c>
      <c r="E31" s="15" t="s">
        <v>780</v>
      </c>
      <c r="F31" s="221">
        <v>25779</v>
      </c>
      <c r="G31" s="221">
        <v>25779</v>
      </c>
      <c r="H31" s="221">
        <v>25779</v>
      </c>
      <c r="I31" s="221">
        <v>25778</v>
      </c>
      <c r="J31" s="221">
        <v>25778</v>
      </c>
      <c r="K31" s="242">
        <f t="shared" si="0"/>
        <v>128893</v>
      </c>
    </row>
    <row r="32" spans="1:11" ht="12.75">
      <c r="A32" s="219">
        <v>175</v>
      </c>
      <c r="B32" s="219" t="s">
        <v>437</v>
      </c>
      <c r="C32" s="15" t="s">
        <v>781</v>
      </c>
      <c r="D32" s="220" t="s">
        <v>251</v>
      </c>
      <c r="E32" s="15" t="s">
        <v>204</v>
      </c>
      <c r="F32" s="221">
        <v>22476</v>
      </c>
      <c r="G32" s="221">
        <v>22476</v>
      </c>
      <c r="H32" s="221">
        <v>22476</v>
      </c>
      <c r="I32" s="221">
        <v>22475</v>
      </c>
      <c r="J32" s="221">
        <v>22475</v>
      </c>
      <c r="K32" s="242">
        <f t="shared" si="0"/>
        <v>112378</v>
      </c>
    </row>
    <row r="33" spans="1:11" ht="12.75">
      <c r="A33" s="219">
        <v>47</v>
      </c>
      <c r="B33" s="219" t="s">
        <v>438</v>
      </c>
      <c r="C33" s="15" t="s">
        <v>790</v>
      </c>
      <c r="D33" s="220" t="s">
        <v>252</v>
      </c>
      <c r="E33" s="15" t="s">
        <v>204</v>
      </c>
      <c r="F33" s="221">
        <v>15893</v>
      </c>
      <c r="G33" s="221">
        <v>15893</v>
      </c>
      <c r="H33" s="221">
        <v>15893</v>
      </c>
      <c r="I33" s="221">
        <v>15893</v>
      </c>
      <c r="J33" s="221">
        <v>15894</v>
      </c>
      <c r="K33" s="242">
        <f t="shared" si="0"/>
        <v>79466</v>
      </c>
    </row>
    <row r="34" spans="1:11" ht="12.75">
      <c r="A34" s="219">
        <v>222</v>
      </c>
      <c r="B34" s="219" t="s">
        <v>439</v>
      </c>
      <c r="C34" s="15" t="s">
        <v>799</v>
      </c>
      <c r="D34" s="220" t="s">
        <v>253</v>
      </c>
      <c r="E34" s="15" t="s">
        <v>642</v>
      </c>
      <c r="F34" s="221">
        <v>1300862</v>
      </c>
      <c r="G34" s="221">
        <v>1300862</v>
      </c>
      <c r="H34" s="221">
        <v>1300862</v>
      </c>
      <c r="I34" s="221">
        <v>1300862</v>
      </c>
      <c r="J34" s="221">
        <v>1300862</v>
      </c>
      <c r="K34" s="242">
        <f t="shared" si="0"/>
        <v>6504310</v>
      </c>
    </row>
    <row r="35" spans="1:11" ht="12.75">
      <c r="A35" s="219">
        <v>121</v>
      </c>
      <c r="B35" s="219" t="s">
        <v>440</v>
      </c>
      <c r="C35" s="15" t="s">
        <v>804</v>
      </c>
      <c r="D35" s="220" t="s">
        <v>254</v>
      </c>
      <c r="E35" s="15" t="s">
        <v>803</v>
      </c>
      <c r="F35" s="221">
        <v>100179</v>
      </c>
      <c r="G35" s="221">
        <v>100179</v>
      </c>
      <c r="H35" s="221">
        <v>100179</v>
      </c>
      <c r="I35" s="221">
        <v>100180</v>
      </c>
      <c r="J35" s="221">
        <v>100180</v>
      </c>
      <c r="K35" s="242">
        <f t="shared" si="0"/>
        <v>500897</v>
      </c>
    </row>
    <row r="36" spans="1:11" ht="12.75">
      <c r="A36" s="219">
        <v>160</v>
      </c>
      <c r="B36" s="219" t="s">
        <v>441</v>
      </c>
      <c r="C36" s="15" t="s">
        <v>815</v>
      </c>
      <c r="D36" s="220" t="s">
        <v>255</v>
      </c>
      <c r="E36" s="15" t="s">
        <v>814</v>
      </c>
      <c r="F36" s="221">
        <v>48830</v>
      </c>
      <c r="G36" s="221">
        <v>48830</v>
      </c>
      <c r="H36" s="221">
        <v>48830</v>
      </c>
      <c r="I36" s="221">
        <v>48829</v>
      </c>
      <c r="J36" s="221">
        <v>48829</v>
      </c>
      <c r="K36" s="242">
        <f t="shared" si="0"/>
        <v>244148</v>
      </c>
    </row>
    <row r="37" spans="1:11" ht="12.75">
      <c r="A37" s="219">
        <v>148</v>
      </c>
      <c r="B37" s="219" t="s">
        <v>442</v>
      </c>
      <c r="C37" s="15" t="s">
        <v>826</v>
      </c>
      <c r="D37" s="220" t="s">
        <v>256</v>
      </c>
      <c r="E37" s="15" t="s">
        <v>825</v>
      </c>
      <c r="F37" s="221">
        <v>61127</v>
      </c>
      <c r="G37" s="221">
        <v>61127</v>
      </c>
      <c r="H37" s="221">
        <v>61127</v>
      </c>
      <c r="I37" s="221">
        <v>61128</v>
      </c>
      <c r="J37" s="221">
        <v>61128</v>
      </c>
      <c r="K37" s="242">
        <f t="shared" si="0"/>
        <v>305637</v>
      </c>
    </row>
    <row r="38" spans="1:11" ht="12.75">
      <c r="A38" s="219">
        <v>171</v>
      </c>
      <c r="B38" s="219" t="s">
        <v>443</v>
      </c>
      <c r="C38" s="15" t="s">
        <v>834</v>
      </c>
      <c r="D38" s="220" t="s">
        <v>257</v>
      </c>
      <c r="E38" s="15" t="s">
        <v>624</v>
      </c>
      <c r="F38" s="221">
        <v>30626</v>
      </c>
      <c r="G38" s="221">
        <v>30626</v>
      </c>
      <c r="H38" s="221">
        <v>30626</v>
      </c>
      <c r="I38" s="221">
        <v>30627</v>
      </c>
      <c r="J38" s="221">
        <v>30627</v>
      </c>
      <c r="K38" s="242">
        <f t="shared" si="0"/>
        <v>153132</v>
      </c>
    </row>
    <row r="39" spans="1:11" ht="12.75">
      <c r="A39" s="219">
        <v>276</v>
      </c>
      <c r="B39" s="219" t="s">
        <v>444</v>
      </c>
      <c r="C39" s="15" t="s">
        <v>841</v>
      </c>
      <c r="D39" s="220" t="s">
        <v>258</v>
      </c>
      <c r="E39" s="15" t="s">
        <v>204</v>
      </c>
      <c r="F39" s="221">
        <v>126893</v>
      </c>
      <c r="G39" s="221">
        <v>126893</v>
      </c>
      <c r="H39" s="221">
        <v>126893</v>
      </c>
      <c r="I39" s="221">
        <v>126893</v>
      </c>
      <c r="J39" s="221">
        <v>126893</v>
      </c>
      <c r="K39" s="242">
        <f t="shared" si="0"/>
        <v>634465</v>
      </c>
    </row>
    <row r="40" spans="1:11" ht="12.75">
      <c r="A40" s="219">
        <v>260</v>
      </c>
      <c r="B40" s="219" t="s">
        <v>445</v>
      </c>
      <c r="C40" s="15" t="s">
        <v>849</v>
      </c>
      <c r="D40" s="220" t="s">
        <v>259</v>
      </c>
      <c r="E40" s="15" t="s">
        <v>848</v>
      </c>
      <c r="F40" s="221">
        <v>275112</v>
      </c>
      <c r="G40" s="221">
        <v>275112</v>
      </c>
      <c r="H40" s="221">
        <v>275112</v>
      </c>
      <c r="I40" s="221">
        <v>275112</v>
      </c>
      <c r="J40" s="221">
        <v>275111</v>
      </c>
      <c r="K40" s="242">
        <f t="shared" si="0"/>
        <v>1375559</v>
      </c>
    </row>
    <row r="41" spans="1:11" ht="12.75">
      <c r="A41" s="219">
        <v>241</v>
      </c>
      <c r="B41" s="219" t="s">
        <v>446</v>
      </c>
      <c r="C41" s="15" t="s">
        <v>860</v>
      </c>
      <c r="D41" s="220" t="s">
        <v>260</v>
      </c>
      <c r="E41" s="15" t="s">
        <v>859</v>
      </c>
      <c r="F41" s="221">
        <v>18182</v>
      </c>
      <c r="G41" s="221">
        <v>18182</v>
      </c>
      <c r="H41" s="221">
        <v>18182</v>
      </c>
      <c r="I41" s="221">
        <v>18182</v>
      </c>
      <c r="J41" s="221">
        <v>18181</v>
      </c>
      <c r="K41" s="242">
        <f t="shared" si="0"/>
        <v>90909</v>
      </c>
    </row>
    <row r="42" spans="1:11" ht="12.75">
      <c r="A42" s="219">
        <v>309</v>
      </c>
      <c r="B42" s="219" t="s">
        <v>447</v>
      </c>
      <c r="C42" s="15" t="s">
        <v>868</v>
      </c>
      <c r="D42" s="220" t="s">
        <v>261</v>
      </c>
      <c r="E42" s="15" t="s">
        <v>624</v>
      </c>
      <c r="F42" s="221">
        <v>52960</v>
      </c>
      <c r="G42" s="221">
        <v>52960</v>
      </c>
      <c r="H42" s="221">
        <v>52960</v>
      </c>
      <c r="I42" s="221">
        <v>52959</v>
      </c>
      <c r="J42" s="221">
        <v>52959</v>
      </c>
      <c r="K42" s="242">
        <f t="shared" si="0"/>
        <v>264798</v>
      </c>
    </row>
    <row r="43" spans="1:11" ht="12.75">
      <c r="A43" s="219">
        <v>173</v>
      </c>
      <c r="B43" s="219" t="s">
        <v>448</v>
      </c>
      <c r="C43" s="15" t="s">
        <v>876</v>
      </c>
      <c r="D43" s="220" t="s">
        <v>262</v>
      </c>
      <c r="E43" s="15" t="s">
        <v>709</v>
      </c>
      <c r="F43" s="221">
        <v>211422</v>
      </c>
      <c r="G43" s="221">
        <v>211422</v>
      </c>
      <c r="H43" s="221">
        <v>211422</v>
      </c>
      <c r="I43" s="221">
        <v>211421</v>
      </c>
      <c r="J43" s="221">
        <v>211421</v>
      </c>
      <c r="K43" s="242">
        <f aca="true" t="shared" si="1" ref="K43:K74">IF(SUM(F43:J43)&lt;&gt;0,SUM(F43:J43),"")</f>
        <v>1057108</v>
      </c>
    </row>
    <row r="44" spans="1:11" ht="12.75">
      <c r="A44" s="219">
        <v>96</v>
      </c>
      <c r="B44" s="219" t="s">
        <v>449</v>
      </c>
      <c r="C44" s="15" t="s">
        <v>880</v>
      </c>
      <c r="D44" s="220" t="s">
        <v>263</v>
      </c>
      <c r="E44" s="15" t="s">
        <v>624</v>
      </c>
      <c r="F44" s="221">
        <v>17532</v>
      </c>
      <c r="G44" s="221">
        <v>17532</v>
      </c>
      <c r="H44" s="221">
        <v>17532</v>
      </c>
      <c r="I44" s="221">
        <v>17531</v>
      </c>
      <c r="J44" s="221">
        <v>17531</v>
      </c>
      <c r="K44" s="242">
        <f t="shared" si="1"/>
        <v>87658</v>
      </c>
    </row>
    <row r="45" spans="1:11" ht="12.75">
      <c r="A45" s="219">
        <v>156</v>
      </c>
      <c r="B45" s="219" t="s">
        <v>450</v>
      </c>
      <c r="C45" s="15" t="s">
        <v>888</v>
      </c>
      <c r="D45" s="220" t="s">
        <v>264</v>
      </c>
      <c r="E45" s="15" t="s">
        <v>650</v>
      </c>
      <c r="F45" s="221">
        <v>58441</v>
      </c>
      <c r="G45" s="221">
        <v>58441</v>
      </c>
      <c r="H45" s="221">
        <v>58441</v>
      </c>
      <c r="I45" s="221">
        <v>58440</v>
      </c>
      <c r="J45" s="221">
        <v>58440</v>
      </c>
      <c r="K45" s="242">
        <f t="shared" si="1"/>
        <v>292203</v>
      </c>
    </row>
    <row r="46" spans="1:11" ht="12.75">
      <c r="A46" s="219">
        <v>732</v>
      </c>
      <c r="B46" s="219" t="s">
        <v>451</v>
      </c>
      <c r="C46" s="15" t="s">
        <v>815</v>
      </c>
      <c r="D46" s="220" t="s">
        <v>265</v>
      </c>
      <c r="E46" s="15" t="s">
        <v>894</v>
      </c>
      <c r="F46" s="221">
        <v>151935</v>
      </c>
      <c r="G46" s="221">
        <v>151935</v>
      </c>
      <c r="H46" s="221">
        <v>151935</v>
      </c>
      <c r="I46" s="221">
        <v>151934</v>
      </c>
      <c r="J46" s="221">
        <v>151934</v>
      </c>
      <c r="K46" s="242">
        <f t="shared" si="1"/>
        <v>759673</v>
      </c>
    </row>
    <row r="47" spans="1:11" ht="12.75">
      <c r="A47" s="219">
        <v>61</v>
      </c>
      <c r="B47" s="219" t="s">
        <v>452</v>
      </c>
      <c r="C47" s="15" t="s">
        <v>898</v>
      </c>
      <c r="D47" s="220" t="s">
        <v>266</v>
      </c>
      <c r="E47" s="15" t="s">
        <v>897</v>
      </c>
      <c r="F47" s="221">
        <v>10858</v>
      </c>
      <c r="G47" s="221">
        <v>10858</v>
      </c>
      <c r="H47" s="221">
        <v>10858</v>
      </c>
      <c r="I47" s="221">
        <v>10858</v>
      </c>
      <c r="J47" s="221">
        <v>10859</v>
      </c>
      <c r="K47" s="242">
        <f t="shared" si="1"/>
        <v>54291</v>
      </c>
    </row>
    <row r="48" spans="1:11" ht="12.75">
      <c r="A48" s="219">
        <v>737</v>
      </c>
      <c r="B48" s="219" t="s">
        <v>453</v>
      </c>
      <c r="C48" s="15" t="s">
        <v>905</v>
      </c>
      <c r="D48" s="220" t="s">
        <v>1299</v>
      </c>
      <c r="E48" s="15" t="s">
        <v>642</v>
      </c>
      <c r="F48" s="221">
        <v>306523</v>
      </c>
      <c r="G48" s="221">
        <v>306523</v>
      </c>
      <c r="H48" s="221">
        <v>306523</v>
      </c>
      <c r="I48" s="221">
        <v>306523</v>
      </c>
      <c r="J48" s="221">
        <v>306522</v>
      </c>
      <c r="K48" s="242">
        <f t="shared" si="1"/>
        <v>1532614</v>
      </c>
    </row>
    <row r="49" spans="1:11" ht="12.75">
      <c r="A49" s="219">
        <v>168</v>
      </c>
      <c r="B49" s="219" t="s">
        <v>454</v>
      </c>
      <c r="C49" s="15" t="s">
        <v>914</v>
      </c>
      <c r="D49" s="220" t="s">
        <v>268</v>
      </c>
      <c r="E49" s="15" t="s">
        <v>913</v>
      </c>
      <c r="F49" s="221">
        <v>36092</v>
      </c>
      <c r="G49" s="221">
        <v>36092</v>
      </c>
      <c r="H49" s="221">
        <v>36092</v>
      </c>
      <c r="I49" s="221">
        <v>36093</v>
      </c>
      <c r="J49" s="221">
        <v>36093</v>
      </c>
      <c r="K49" s="242">
        <f t="shared" si="1"/>
        <v>180462</v>
      </c>
    </row>
    <row r="50" spans="1:11" ht="12.75">
      <c r="A50" s="219">
        <v>126</v>
      </c>
      <c r="B50" s="219" t="s">
        <v>455</v>
      </c>
      <c r="C50" s="15" t="s">
        <v>922</v>
      </c>
      <c r="D50" s="220" t="s">
        <v>269</v>
      </c>
      <c r="E50" s="15" t="s">
        <v>642</v>
      </c>
      <c r="F50" s="221">
        <v>576590</v>
      </c>
      <c r="G50" s="221">
        <v>576590</v>
      </c>
      <c r="H50" s="221">
        <v>576590</v>
      </c>
      <c r="I50" s="221">
        <v>576590</v>
      </c>
      <c r="J50" s="221">
        <v>576590</v>
      </c>
      <c r="K50" s="242">
        <f t="shared" si="1"/>
        <v>2882950</v>
      </c>
    </row>
    <row r="51" spans="1:11" ht="12.75">
      <c r="A51" s="219">
        <v>127</v>
      </c>
      <c r="B51" s="219" t="s">
        <v>456</v>
      </c>
      <c r="C51" s="15" t="s">
        <v>932</v>
      </c>
      <c r="D51" s="220" t="s">
        <v>270</v>
      </c>
      <c r="E51" s="15" t="s">
        <v>642</v>
      </c>
      <c r="F51" s="221">
        <v>3921430</v>
      </c>
      <c r="G51" s="221">
        <v>3921430</v>
      </c>
      <c r="H51" s="221">
        <v>3921430</v>
      </c>
      <c r="I51" s="221">
        <v>3921430</v>
      </c>
      <c r="J51" s="221">
        <v>3921430</v>
      </c>
      <c r="K51" s="242">
        <f t="shared" si="1"/>
        <v>19607150</v>
      </c>
    </row>
    <row r="52" spans="1:11" ht="12.75">
      <c r="A52" s="219">
        <v>176</v>
      </c>
      <c r="B52" s="219" t="s">
        <v>457</v>
      </c>
      <c r="C52" s="15" t="s">
        <v>781</v>
      </c>
      <c r="D52" s="220" t="s">
        <v>271</v>
      </c>
      <c r="E52" s="15" t="s">
        <v>642</v>
      </c>
      <c r="F52" s="221">
        <v>1820291</v>
      </c>
      <c r="G52" s="221">
        <v>1820291</v>
      </c>
      <c r="H52" s="221">
        <v>1820291</v>
      </c>
      <c r="I52" s="221">
        <v>1820291</v>
      </c>
      <c r="J52" s="221">
        <v>1820291</v>
      </c>
      <c r="K52" s="242">
        <f t="shared" si="1"/>
        <v>9101455</v>
      </c>
    </row>
    <row r="53" spans="1:11" ht="12.75">
      <c r="A53" s="219">
        <v>211</v>
      </c>
      <c r="B53" s="219" t="s">
        <v>458</v>
      </c>
      <c r="C53" s="15" t="s">
        <v>941</v>
      </c>
      <c r="D53" s="220" t="s">
        <v>272</v>
      </c>
      <c r="E53" s="15" t="s">
        <v>642</v>
      </c>
      <c r="F53" s="221">
        <v>57421</v>
      </c>
      <c r="G53" s="221">
        <v>57421</v>
      </c>
      <c r="H53" s="221">
        <v>57421</v>
      </c>
      <c r="I53" s="221">
        <v>57421</v>
      </c>
      <c r="J53" s="221">
        <v>57421</v>
      </c>
      <c r="K53" s="242">
        <f t="shared" si="1"/>
        <v>287105</v>
      </c>
    </row>
    <row r="54" spans="1:11" ht="12.75">
      <c r="A54" s="219">
        <v>209</v>
      </c>
      <c r="B54" s="219" t="s">
        <v>459</v>
      </c>
      <c r="C54" s="15" t="s">
        <v>949</v>
      </c>
      <c r="D54" s="220" t="s">
        <v>273</v>
      </c>
      <c r="E54" s="15" t="s">
        <v>642</v>
      </c>
      <c r="F54" s="221">
        <v>49886</v>
      </c>
      <c r="G54" s="221">
        <v>49886</v>
      </c>
      <c r="H54" s="221">
        <v>49886</v>
      </c>
      <c r="I54" s="221">
        <v>49886</v>
      </c>
      <c r="J54" s="221">
        <v>49886</v>
      </c>
      <c r="K54" s="242">
        <f t="shared" si="1"/>
        <v>249430</v>
      </c>
    </row>
    <row r="55" spans="1:11" ht="12.75">
      <c r="A55" s="219">
        <v>11</v>
      </c>
      <c r="B55" s="219" t="s">
        <v>460</v>
      </c>
      <c r="C55" s="15" t="s">
        <v>952</v>
      </c>
      <c r="D55" s="220" t="s">
        <v>393</v>
      </c>
      <c r="E55" s="15" t="s">
        <v>624</v>
      </c>
      <c r="F55" s="221">
        <v>8918495</v>
      </c>
      <c r="G55" s="221">
        <v>8918495</v>
      </c>
      <c r="H55" s="221">
        <v>8918495</v>
      </c>
      <c r="I55" s="221">
        <v>8918495</v>
      </c>
      <c r="J55" s="221">
        <v>8918495</v>
      </c>
      <c r="K55" s="242">
        <f t="shared" si="1"/>
        <v>44592475</v>
      </c>
    </row>
    <row r="56" spans="1:11" ht="12.75">
      <c r="A56" s="219">
        <v>35</v>
      </c>
      <c r="B56" s="219" t="s">
        <v>461</v>
      </c>
      <c r="C56" s="15" t="s">
        <v>961</v>
      </c>
      <c r="D56" s="220" t="s">
        <v>1298</v>
      </c>
      <c r="E56" s="15" t="s">
        <v>913</v>
      </c>
      <c r="F56" s="221">
        <v>253618</v>
      </c>
      <c r="G56" s="221">
        <v>253618</v>
      </c>
      <c r="H56" s="221">
        <v>253618</v>
      </c>
      <c r="I56" s="221">
        <v>253618</v>
      </c>
      <c r="J56" s="221">
        <v>253619</v>
      </c>
      <c r="K56" s="242">
        <f t="shared" si="1"/>
        <v>1268091</v>
      </c>
    </row>
    <row r="57" spans="1:11" ht="12.75">
      <c r="A57" s="219">
        <v>179</v>
      </c>
      <c r="B57" s="219" t="s">
        <v>462</v>
      </c>
      <c r="C57" s="15" t="s">
        <v>969</v>
      </c>
      <c r="D57" s="220" t="s">
        <v>275</v>
      </c>
      <c r="E57" s="15" t="s">
        <v>624</v>
      </c>
      <c r="F57" s="221">
        <v>78184</v>
      </c>
      <c r="G57" s="221">
        <v>78184</v>
      </c>
      <c r="H57" s="221">
        <v>78184</v>
      </c>
      <c r="I57" s="221">
        <v>78184</v>
      </c>
      <c r="J57" s="221">
        <v>78184</v>
      </c>
      <c r="K57" s="242">
        <f t="shared" si="1"/>
        <v>390920</v>
      </c>
    </row>
    <row r="58" spans="1:11" ht="12.75">
      <c r="A58" s="219">
        <v>122</v>
      </c>
      <c r="B58" s="219" t="s">
        <v>463</v>
      </c>
      <c r="C58" s="15" t="s">
        <v>980</v>
      </c>
      <c r="D58" s="220" t="s">
        <v>394</v>
      </c>
      <c r="E58" s="15" t="s">
        <v>979</v>
      </c>
      <c r="F58" s="221">
        <v>28476</v>
      </c>
      <c r="G58" s="221">
        <v>28476</v>
      </c>
      <c r="H58" s="221">
        <v>28476</v>
      </c>
      <c r="I58" s="221">
        <v>28476</v>
      </c>
      <c r="J58" s="221">
        <v>28476</v>
      </c>
      <c r="K58" s="242">
        <f t="shared" si="1"/>
        <v>142380</v>
      </c>
    </row>
    <row r="59" spans="1:11" ht="12.75">
      <c r="A59" s="219">
        <v>277</v>
      </c>
      <c r="B59" s="219" t="s">
        <v>464</v>
      </c>
      <c r="C59" s="15" t="s">
        <v>990</v>
      </c>
      <c r="D59" s="220" t="s">
        <v>276</v>
      </c>
      <c r="E59" s="15" t="s">
        <v>989</v>
      </c>
      <c r="F59" s="221">
        <v>242137</v>
      </c>
      <c r="G59" s="221">
        <v>242137</v>
      </c>
      <c r="H59" s="221">
        <v>242137</v>
      </c>
      <c r="I59" s="221">
        <v>242136</v>
      </c>
      <c r="J59" s="221">
        <v>242136</v>
      </c>
      <c r="K59" s="242">
        <f t="shared" si="1"/>
        <v>1210683</v>
      </c>
    </row>
    <row r="60" spans="1:11" ht="12.75">
      <c r="A60" s="219">
        <v>192</v>
      </c>
      <c r="B60" s="219" t="s">
        <v>465</v>
      </c>
      <c r="C60" s="15" t="s">
        <v>1000</v>
      </c>
      <c r="D60" s="220" t="s">
        <v>277</v>
      </c>
      <c r="E60" s="15" t="s">
        <v>999</v>
      </c>
      <c r="F60" s="221">
        <v>234030</v>
      </c>
      <c r="G60" s="221">
        <v>234030</v>
      </c>
      <c r="H60" s="221">
        <v>234030</v>
      </c>
      <c r="I60" s="221">
        <v>234031</v>
      </c>
      <c r="J60" s="221">
        <v>234031</v>
      </c>
      <c r="K60" s="242">
        <f t="shared" si="1"/>
        <v>1170152</v>
      </c>
    </row>
    <row r="61" spans="1:11" ht="12.75">
      <c r="A61" s="219">
        <v>143</v>
      </c>
      <c r="B61" s="219" t="s">
        <v>466</v>
      </c>
      <c r="C61" s="15" t="s">
        <v>1009</v>
      </c>
      <c r="D61" s="220" t="s">
        <v>278</v>
      </c>
      <c r="E61" s="15" t="s">
        <v>624</v>
      </c>
      <c r="F61" s="221">
        <v>84894</v>
      </c>
      <c r="G61" s="221">
        <v>84894</v>
      </c>
      <c r="H61" s="221">
        <v>84894</v>
      </c>
      <c r="I61" s="221">
        <v>84895</v>
      </c>
      <c r="J61" s="221">
        <v>84895</v>
      </c>
      <c r="K61" s="242">
        <f t="shared" si="1"/>
        <v>424472</v>
      </c>
    </row>
    <row r="62" spans="1:11" ht="12.75">
      <c r="A62" s="219">
        <v>142</v>
      </c>
      <c r="B62" s="219" t="s">
        <v>467</v>
      </c>
      <c r="C62" s="15" t="s">
        <v>1009</v>
      </c>
      <c r="D62" s="220" t="s">
        <v>279</v>
      </c>
      <c r="E62" s="15" t="s">
        <v>642</v>
      </c>
      <c r="F62" s="221">
        <v>30168</v>
      </c>
      <c r="G62" s="221">
        <v>30168</v>
      </c>
      <c r="H62" s="221">
        <v>30168</v>
      </c>
      <c r="I62" s="221">
        <v>30168</v>
      </c>
      <c r="J62" s="221">
        <v>30169</v>
      </c>
      <c r="K62" s="242">
        <f t="shared" si="1"/>
        <v>150841</v>
      </c>
    </row>
    <row r="63" spans="1:11" ht="12.75">
      <c r="A63" s="219">
        <v>28</v>
      </c>
      <c r="B63" s="219" t="s">
        <v>468</v>
      </c>
      <c r="C63" s="15" t="s">
        <v>1019</v>
      </c>
      <c r="D63" s="220" t="s">
        <v>280</v>
      </c>
      <c r="E63" s="15" t="s">
        <v>1018</v>
      </c>
      <c r="F63" s="221">
        <v>93246</v>
      </c>
      <c r="G63" s="221">
        <v>93246</v>
      </c>
      <c r="H63" s="221">
        <v>93246</v>
      </c>
      <c r="I63" s="221">
        <v>93246</v>
      </c>
      <c r="J63" s="221">
        <v>93247</v>
      </c>
      <c r="K63" s="242">
        <f t="shared" si="1"/>
        <v>466231</v>
      </c>
    </row>
    <row r="64" spans="1:11" ht="12.75">
      <c r="A64" s="219">
        <v>236</v>
      </c>
      <c r="B64" s="219" t="s">
        <v>469</v>
      </c>
      <c r="C64" s="15" t="s">
        <v>1029</v>
      </c>
      <c r="D64" s="220" t="s">
        <v>281</v>
      </c>
      <c r="E64" s="15" t="s">
        <v>1018</v>
      </c>
      <c r="F64" s="221">
        <v>147268</v>
      </c>
      <c r="G64" s="221">
        <v>147268</v>
      </c>
      <c r="H64" s="221">
        <v>147268</v>
      </c>
      <c r="I64" s="221">
        <v>147267</v>
      </c>
      <c r="J64" s="221">
        <v>147267</v>
      </c>
      <c r="K64" s="242">
        <f t="shared" si="1"/>
        <v>736338</v>
      </c>
    </row>
    <row r="65" spans="1:11" ht="12.75">
      <c r="A65" s="219">
        <v>314</v>
      </c>
      <c r="B65" s="219" t="s">
        <v>470</v>
      </c>
      <c r="C65" s="15" t="s">
        <v>1040</v>
      </c>
      <c r="D65" s="220" t="s">
        <v>282</v>
      </c>
      <c r="E65" s="15" t="s">
        <v>1039</v>
      </c>
      <c r="F65" s="221">
        <v>94873</v>
      </c>
      <c r="G65" s="221">
        <v>94873</v>
      </c>
      <c r="H65" s="221">
        <v>94873</v>
      </c>
      <c r="I65" s="221">
        <v>94873</v>
      </c>
      <c r="J65" s="221">
        <v>94873</v>
      </c>
      <c r="K65" s="242">
        <f t="shared" si="1"/>
        <v>474365</v>
      </c>
    </row>
    <row r="66" spans="1:11" ht="12.75">
      <c r="A66" s="219">
        <v>144</v>
      </c>
      <c r="B66" s="219" t="s">
        <v>471</v>
      </c>
      <c r="C66" s="15" t="s">
        <v>1009</v>
      </c>
      <c r="D66" s="220" t="s">
        <v>283</v>
      </c>
      <c r="E66" s="15" t="s">
        <v>1047</v>
      </c>
      <c r="F66" s="221">
        <v>38301</v>
      </c>
      <c r="G66" s="221">
        <v>38301</v>
      </c>
      <c r="H66" s="221">
        <v>38301</v>
      </c>
      <c r="I66" s="221">
        <v>38301</v>
      </c>
      <c r="J66" s="221">
        <v>38300</v>
      </c>
      <c r="K66" s="242">
        <f t="shared" si="1"/>
        <v>191504</v>
      </c>
    </row>
    <row r="67" spans="1:11" ht="12.75">
      <c r="A67" s="219">
        <v>628</v>
      </c>
      <c r="B67" s="219" t="s">
        <v>472</v>
      </c>
      <c r="C67" s="15" t="s">
        <v>1051</v>
      </c>
      <c r="D67" s="220" t="s">
        <v>284</v>
      </c>
      <c r="E67" s="15" t="s">
        <v>1050</v>
      </c>
      <c r="F67" s="221">
        <v>48069</v>
      </c>
      <c r="G67" s="221">
        <v>48069</v>
      </c>
      <c r="H67" s="221">
        <v>48069</v>
      </c>
      <c r="I67" s="221">
        <v>48069</v>
      </c>
      <c r="J67" s="221">
        <v>48069</v>
      </c>
      <c r="K67" s="242">
        <f t="shared" si="1"/>
        <v>240345</v>
      </c>
    </row>
    <row r="68" spans="1:11" ht="12.75">
      <c r="A68" s="219">
        <v>203</v>
      </c>
      <c r="B68" s="219" t="s">
        <v>473</v>
      </c>
      <c r="C68" s="15" t="s">
        <v>1058</v>
      </c>
      <c r="D68" s="220" t="s">
        <v>285</v>
      </c>
      <c r="E68" s="15" t="s">
        <v>624</v>
      </c>
      <c r="F68" s="221">
        <v>8255</v>
      </c>
      <c r="G68" s="221">
        <v>8255</v>
      </c>
      <c r="H68" s="221">
        <v>8255</v>
      </c>
      <c r="I68" s="221">
        <v>8255</v>
      </c>
      <c r="J68" s="221">
        <v>8254</v>
      </c>
      <c r="K68" s="242">
        <f t="shared" si="1"/>
        <v>41274</v>
      </c>
    </row>
    <row r="69" spans="1:11" ht="12.75">
      <c r="A69" s="219">
        <v>147</v>
      </c>
      <c r="B69" s="219" t="s">
        <v>474</v>
      </c>
      <c r="C69" s="15" t="s">
        <v>1066</v>
      </c>
      <c r="D69" s="220" t="s">
        <v>286</v>
      </c>
      <c r="E69" s="15" t="s">
        <v>1065</v>
      </c>
      <c r="F69" s="221">
        <v>236084</v>
      </c>
      <c r="G69" s="221">
        <v>236084</v>
      </c>
      <c r="H69" s="221">
        <v>236084</v>
      </c>
      <c r="I69" s="221">
        <v>236085</v>
      </c>
      <c r="J69" s="221">
        <v>236085</v>
      </c>
      <c r="K69" s="242">
        <f t="shared" si="1"/>
        <v>1180422</v>
      </c>
    </row>
    <row r="70" spans="1:11" ht="12.75">
      <c r="A70" s="219">
        <v>262</v>
      </c>
      <c r="B70" s="219" t="s">
        <v>475</v>
      </c>
      <c r="C70" s="15" t="s">
        <v>1074</v>
      </c>
      <c r="D70" s="220" t="s">
        <v>287</v>
      </c>
      <c r="E70" s="15" t="s">
        <v>1073</v>
      </c>
      <c r="F70" s="221">
        <v>13905</v>
      </c>
      <c r="G70" s="221">
        <v>13905</v>
      </c>
      <c r="H70" s="221">
        <v>13905</v>
      </c>
      <c r="I70" s="221">
        <v>13904</v>
      </c>
      <c r="J70" s="221">
        <v>13904</v>
      </c>
      <c r="K70" s="242">
        <f t="shared" si="1"/>
        <v>69523</v>
      </c>
    </row>
    <row r="71" spans="1:11" ht="12.75">
      <c r="A71" s="219">
        <v>49</v>
      </c>
      <c r="B71" s="219" t="s">
        <v>476</v>
      </c>
      <c r="C71" s="15" t="s">
        <v>1083</v>
      </c>
      <c r="D71" s="220" t="s">
        <v>288</v>
      </c>
      <c r="E71" s="15" t="s">
        <v>1082</v>
      </c>
      <c r="F71" s="221">
        <v>34419</v>
      </c>
      <c r="G71" s="221">
        <v>34419</v>
      </c>
      <c r="H71" s="221">
        <v>34419</v>
      </c>
      <c r="I71" s="221">
        <v>34419</v>
      </c>
      <c r="J71" s="221">
        <v>34419</v>
      </c>
      <c r="K71" s="242">
        <f t="shared" si="1"/>
        <v>172095</v>
      </c>
    </row>
    <row r="72" spans="1:11" ht="12.75">
      <c r="A72" s="219">
        <v>257</v>
      </c>
      <c r="B72" s="219" t="s">
        <v>477</v>
      </c>
      <c r="C72" s="15" t="s">
        <v>1091</v>
      </c>
      <c r="D72" s="220" t="s">
        <v>395</v>
      </c>
      <c r="E72" s="15" t="s">
        <v>1090</v>
      </c>
      <c r="F72" s="221">
        <v>40028</v>
      </c>
      <c r="G72" s="221">
        <v>40028</v>
      </c>
      <c r="H72" s="221">
        <v>40028</v>
      </c>
      <c r="I72" s="221">
        <v>40027</v>
      </c>
      <c r="J72" s="221">
        <v>40027</v>
      </c>
      <c r="K72" s="242">
        <f t="shared" si="1"/>
        <v>200138</v>
      </c>
    </row>
    <row r="73" spans="1:11" ht="12.75">
      <c r="A73" s="219">
        <v>258</v>
      </c>
      <c r="B73" s="219" t="s">
        <v>478</v>
      </c>
      <c r="C73" s="15" t="s">
        <v>1091</v>
      </c>
      <c r="D73" s="220" t="s">
        <v>396</v>
      </c>
      <c r="E73" s="15" t="s">
        <v>1096</v>
      </c>
      <c r="F73" s="221">
        <v>30660</v>
      </c>
      <c r="G73" s="221">
        <v>30660</v>
      </c>
      <c r="H73" s="221">
        <v>30660</v>
      </c>
      <c r="I73" s="221">
        <v>30661</v>
      </c>
      <c r="J73" s="221">
        <v>30661</v>
      </c>
      <c r="K73" s="242">
        <f t="shared" si="1"/>
        <v>153302</v>
      </c>
    </row>
    <row r="74" spans="1:11" ht="12.75">
      <c r="A74" s="219">
        <v>290</v>
      </c>
      <c r="B74" s="219" t="s">
        <v>479</v>
      </c>
      <c r="C74" s="15" t="s">
        <v>1102</v>
      </c>
      <c r="D74" s="220" t="s">
        <v>289</v>
      </c>
      <c r="E74" s="15" t="s">
        <v>1101</v>
      </c>
      <c r="F74" s="221">
        <v>22931</v>
      </c>
      <c r="G74" s="221">
        <v>22931</v>
      </c>
      <c r="H74" s="221">
        <v>22931</v>
      </c>
      <c r="I74" s="221">
        <v>22931</v>
      </c>
      <c r="J74" s="221">
        <v>22931</v>
      </c>
      <c r="K74" s="242">
        <f t="shared" si="1"/>
        <v>114655</v>
      </c>
    </row>
    <row r="75" spans="1:11" ht="12.75">
      <c r="A75" s="219">
        <v>97</v>
      </c>
      <c r="B75" s="219" t="s">
        <v>480</v>
      </c>
      <c r="C75" s="15" t="s">
        <v>1109</v>
      </c>
      <c r="D75" s="220" t="s">
        <v>290</v>
      </c>
      <c r="E75" s="15" t="s">
        <v>1108</v>
      </c>
      <c r="F75" s="221">
        <v>20129</v>
      </c>
      <c r="G75" s="221">
        <v>20129</v>
      </c>
      <c r="H75" s="221">
        <v>20129</v>
      </c>
      <c r="I75" s="221">
        <v>20130</v>
      </c>
      <c r="J75" s="221">
        <v>20130</v>
      </c>
      <c r="K75" s="242">
        <f aca="true" t="shared" si="2" ref="K75:K89">IF(SUM(F75:J75)&lt;&gt;0,SUM(F75:J75),"")</f>
        <v>100647</v>
      </c>
    </row>
    <row r="76" spans="1:11" ht="12.75">
      <c r="A76" s="219">
        <v>266</v>
      </c>
      <c r="B76" s="219" t="s">
        <v>481</v>
      </c>
      <c r="C76" s="15" t="s">
        <v>1118</v>
      </c>
      <c r="D76" s="220" t="s">
        <v>291</v>
      </c>
      <c r="E76" s="15" t="s">
        <v>1117</v>
      </c>
      <c r="F76" s="221">
        <v>15581</v>
      </c>
      <c r="G76" s="221">
        <v>15581</v>
      </c>
      <c r="H76" s="221">
        <v>15581</v>
      </c>
      <c r="I76" s="221">
        <v>15582</v>
      </c>
      <c r="J76" s="221">
        <v>15582</v>
      </c>
      <c r="K76" s="242">
        <f t="shared" si="2"/>
        <v>77907</v>
      </c>
    </row>
    <row r="77" spans="1:11" ht="12.75">
      <c r="A77" s="219">
        <v>224</v>
      </c>
      <c r="B77" s="219" t="s">
        <v>482</v>
      </c>
      <c r="C77" s="15" t="s">
        <v>1128</v>
      </c>
      <c r="D77" s="220" t="s">
        <v>292</v>
      </c>
      <c r="E77" s="15" t="s">
        <v>1127</v>
      </c>
      <c r="F77" s="221">
        <v>48248</v>
      </c>
      <c r="G77" s="221">
        <v>48248</v>
      </c>
      <c r="H77" s="221">
        <v>48248</v>
      </c>
      <c r="I77" s="221">
        <v>48248</v>
      </c>
      <c r="J77" s="221">
        <v>48249</v>
      </c>
      <c r="K77" s="242">
        <f t="shared" si="2"/>
        <v>241241</v>
      </c>
    </row>
    <row r="78" spans="1:11" ht="12.75">
      <c r="A78" s="219">
        <v>212</v>
      </c>
      <c r="B78" s="219" t="s">
        <v>483</v>
      </c>
      <c r="C78" s="15" t="s">
        <v>1136</v>
      </c>
      <c r="D78" s="220" t="s">
        <v>293</v>
      </c>
      <c r="E78" s="15" t="s">
        <v>1135</v>
      </c>
      <c r="F78" s="221">
        <v>8036</v>
      </c>
      <c r="G78" s="221">
        <v>8036</v>
      </c>
      <c r="H78" s="221">
        <v>8036</v>
      </c>
      <c r="I78" s="221">
        <v>8035</v>
      </c>
      <c r="J78" s="221">
        <v>8035</v>
      </c>
      <c r="K78" s="242">
        <f t="shared" si="2"/>
        <v>40178</v>
      </c>
    </row>
    <row r="79" spans="1:11" ht="12.75">
      <c r="A79" s="219">
        <v>237</v>
      </c>
      <c r="B79" s="219" t="s">
        <v>484</v>
      </c>
      <c r="C79" s="15" t="s">
        <v>1145</v>
      </c>
      <c r="D79" s="220" t="s">
        <v>294</v>
      </c>
      <c r="E79" s="15" t="s">
        <v>1144</v>
      </c>
      <c r="F79" s="221">
        <v>22052</v>
      </c>
      <c r="G79" s="221">
        <v>22052</v>
      </c>
      <c r="H79" s="221">
        <v>22052</v>
      </c>
      <c r="I79" s="221">
        <v>22053</v>
      </c>
      <c r="J79" s="221">
        <v>22053</v>
      </c>
      <c r="K79" s="242">
        <f t="shared" si="2"/>
        <v>110262</v>
      </c>
    </row>
    <row r="80" spans="1:11" ht="12.75">
      <c r="A80" s="219">
        <v>15</v>
      </c>
      <c r="B80" s="219" t="s">
        <v>485</v>
      </c>
      <c r="C80" s="15" t="s">
        <v>1153</v>
      </c>
      <c r="D80" s="220" t="s">
        <v>295</v>
      </c>
      <c r="E80" s="15" t="s">
        <v>1152</v>
      </c>
      <c r="F80" s="221">
        <v>15230</v>
      </c>
      <c r="G80" s="221">
        <v>15230</v>
      </c>
      <c r="H80" s="221">
        <v>15230</v>
      </c>
      <c r="I80" s="221">
        <v>15229</v>
      </c>
      <c r="J80" s="221">
        <v>15229</v>
      </c>
      <c r="K80" s="242">
        <f t="shared" si="2"/>
        <v>76148</v>
      </c>
    </row>
    <row r="81" spans="1:11" ht="12.75">
      <c r="A81" s="219">
        <v>162</v>
      </c>
      <c r="B81" s="219" t="s">
        <v>486</v>
      </c>
      <c r="C81" s="15" t="s">
        <v>1162</v>
      </c>
      <c r="D81" s="220" t="s">
        <v>296</v>
      </c>
      <c r="E81" s="15" t="s">
        <v>1161</v>
      </c>
      <c r="F81" s="221">
        <v>26115</v>
      </c>
      <c r="G81" s="221">
        <v>26115</v>
      </c>
      <c r="H81" s="221">
        <v>26115</v>
      </c>
      <c r="I81" s="221">
        <v>26115</v>
      </c>
      <c r="J81" s="221">
        <v>26114</v>
      </c>
      <c r="K81" s="242">
        <f t="shared" si="2"/>
        <v>130574</v>
      </c>
    </row>
    <row r="82" spans="1:11" ht="12.75">
      <c r="A82" s="219">
        <v>220</v>
      </c>
      <c r="B82" s="219" t="s">
        <v>487</v>
      </c>
      <c r="C82" s="15" t="s">
        <v>1170</v>
      </c>
      <c r="D82" s="220" t="s">
        <v>297</v>
      </c>
      <c r="E82" s="15" t="s">
        <v>1169</v>
      </c>
      <c r="F82" s="221">
        <v>43932</v>
      </c>
      <c r="G82" s="221">
        <v>43932</v>
      </c>
      <c r="H82" s="221">
        <v>43932</v>
      </c>
      <c r="I82" s="221">
        <v>43932</v>
      </c>
      <c r="J82" s="221">
        <v>43931</v>
      </c>
      <c r="K82" s="242">
        <f t="shared" si="2"/>
        <v>219659</v>
      </c>
    </row>
    <row r="83" spans="1:11" ht="12.75">
      <c r="A83" s="219">
        <v>430</v>
      </c>
      <c r="B83" s="219" t="s">
        <v>488</v>
      </c>
      <c r="C83" s="15" t="s">
        <v>1176</v>
      </c>
      <c r="D83" s="220" t="s">
        <v>298</v>
      </c>
      <c r="E83" s="15" t="s">
        <v>1175</v>
      </c>
      <c r="F83" s="221">
        <v>18417</v>
      </c>
      <c r="G83" s="221">
        <v>18417</v>
      </c>
      <c r="H83" s="221">
        <v>18417</v>
      </c>
      <c r="I83" s="221">
        <v>18416</v>
      </c>
      <c r="J83" s="221">
        <v>18416</v>
      </c>
      <c r="K83" s="242">
        <f t="shared" si="2"/>
        <v>92083</v>
      </c>
    </row>
    <row r="84" spans="1:11" ht="12.75">
      <c r="A84" s="219">
        <v>327</v>
      </c>
      <c r="B84" s="219" t="s">
        <v>489</v>
      </c>
      <c r="C84" s="15" t="s">
        <v>1183</v>
      </c>
      <c r="D84" s="220" t="s">
        <v>299</v>
      </c>
      <c r="E84" s="15" t="s">
        <v>1182</v>
      </c>
      <c r="F84" s="221">
        <v>10874</v>
      </c>
      <c r="G84" s="221">
        <v>10874</v>
      </c>
      <c r="H84" s="221">
        <v>10874</v>
      </c>
      <c r="I84" s="221">
        <v>10874</v>
      </c>
      <c r="J84" s="221">
        <v>10874</v>
      </c>
      <c r="K84" s="242">
        <f t="shared" si="2"/>
        <v>54370</v>
      </c>
    </row>
    <row r="85" spans="1:11" ht="12.75">
      <c r="A85" s="219">
        <v>129</v>
      </c>
      <c r="B85" s="219" t="s">
        <v>490</v>
      </c>
      <c r="C85" s="15" t="s">
        <v>1191</v>
      </c>
      <c r="D85" s="220" t="s">
        <v>300</v>
      </c>
      <c r="E85" s="15" t="s">
        <v>642</v>
      </c>
      <c r="F85" s="221">
        <v>19722</v>
      </c>
      <c r="G85" s="221">
        <v>19722</v>
      </c>
      <c r="H85" s="221">
        <v>19722</v>
      </c>
      <c r="I85" s="221">
        <v>19723</v>
      </c>
      <c r="J85" s="221">
        <v>19723</v>
      </c>
      <c r="K85" s="242">
        <f t="shared" si="2"/>
        <v>98612</v>
      </c>
    </row>
    <row r="86" spans="1:11" ht="12.75">
      <c r="A86" s="219">
        <v>99</v>
      </c>
      <c r="B86" s="219" t="s">
        <v>491</v>
      </c>
      <c r="C86" s="15" t="s">
        <v>1196</v>
      </c>
      <c r="D86" s="220" t="s">
        <v>301</v>
      </c>
      <c r="E86" s="15" t="s">
        <v>825</v>
      </c>
      <c r="F86" s="221">
        <v>26362</v>
      </c>
      <c r="G86" s="221">
        <v>26362</v>
      </c>
      <c r="H86" s="221">
        <v>26362</v>
      </c>
      <c r="I86" s="221">
        <v>26362</v>
      </c>
      <c r="J86" s="221">
        <v>26361</v>
      </c>
      <c r="K86" s="242">
        <f t="shared" si="2"/>
        <v>131809</v>
      </c>
    </row>
    <row r="87" spans="1:11" ht="12.75">
      <c r="A87" s="219">
        <v>202</v>
      </c>
      <c r="B87" s="219" t="s">
        <v>492</v>
      </c>
      <c r="C87" s="15" t="s">
        <v>1201</v>
      </c>
      <c r="D87" s="220" t="s">
        <v>302</v>
      </c>
      <c r="E87" s="15" t="s">
        <v>666</v>
      </c>
      <c r="F87" s="221">
        <v>42845</v>
      </c>
      <c r="G87" s="221">
        <v>42845</v>
      </c>
      <c r="H87" s="221">
        <v>42845</v>
      </c>
      <c r="I87" s="221">
        <v>42845</v>
      </c>
      <c r="J87" s="221">
        <v>42846</v>
      </c>
      <c r="K87" s="242">
        <f t="shared" si="2"/>
        <v>214226</v>
      </c>
    </row>
    <row r="88" spans="1:11" ht="12.75">
      <c r="A88" s="219">
        <v>198</v>
      </c>
      <c r="B88" s="219" t="s">
        <v>493</v>
      </c>
      <c r="C88" s="15" t="s">
        <v>1210</v>
      </c>
      <c r="D88" s="220" t="s">
        <v>303</v>
      </c>
      <c r="E88" s="15" t="s">
        <v>1209</v>
      </c>
      <c r="F88" s="221">
        <v>21009</v>
      </c>
      <c r="G88" s="221">
        <v>21009</v>
      </c>
      <c r="H88" s="221">
        <v>21009</v>
      </c>
      <c r="I88" s="221">
        <v>21009</v>
      </c>
      <c r="J88" s="221">
        <v>21008</v>
      </c>
      <c r="K88" s="242">
        <f t="shared" si="2"/>
        <v>105044</v>
      </c>
    </row>
    <row r="89" spans="1:11" ht="12.75">
      <c r="A89" s="219">
        <v>19</v>
      </c>
      <c r="B89" s="219" t="s">
        <v>494</v>
      </c>
      <c r="C89" s="15" t="s">
        <v>1218</v>
      </c>
      <c r="D89" s="220" t="s">
        <v>397</v>
      </c>
      <c r="E89" s="15" t="s">
        <v>624</v>
      </c>
      <c r="F89" s="221">
        <v>11800</v>
      </c>
      <c r="G89" s="221">
        <v>11800</v>
      </c>
      <c r="H89" s="221">
        <v>11800</v>
      </c>
      <c r="I89" s="221">
        <v>11801</v>
      </c>
      <c r="J89" s="221">
        <v>11801</v>
      </c>
      <c r="K89" s="242">
        <f t="shared" si="2"/>
        <v>59002</v>
      </c>
    </row>
    <row r="90" spans="1:11" ht="12.75">
      <c r="A90" s="219">
        <v>738</v>
      </c>
      <c r="B90" s="219" t="s">
        <v>599</v>
      </c>
      <c r="C90" s="15" t="s">
        <v>1234</v>
      </c>
      <c r="D90" s="220" t="s">
        <v>305</v>
      </c>
      <c r="E90" s="15" t="s">
        <v>1233</v>
      </c>
      <c r="F90" s="221">
        <v>0</v>
      </c>
      <c r="G90" s="221">
        <v>0</v>
      </c>
      <c r="H90" s="221">
        <v>0</v>
      </c>
      <c r="I90" s="221">
        <v>0</v>
      </c>
      <c r="J90" s="221">
        <v>0</v>
      </c>
      <c r="K90" s="242">
        <v>0</v>
      </c>
    </row>
    <row r="91" spans="1:11" ht="12.75">
      <c r="A91" s="219">
        <v>172</v>
      </c>
      <c r="B91" s="219" t="s">
        <v>495</v>
      </c>
      <c r="C91" s="15" t="s">
        <v>1227</v>
      </c>
      <c r="D91" s="220" t="s">
        <v>304</v>
      </c>
      <c r="E91" s="15" t="s">
        <v>1226</v>
      </c>
      <c r="F91" s="221">
        <v>6217</v>
      </c>
      <c r="G91" s="221">
        <v>6217</v>
      </c>
      <c r="H91" s="221">
        <v>6217</v>
      </c>
      <c r="I91" s="221">
        <v>6217</v>
      </c>
      <c r="J91" s="221">
        <v>6217</v>
      </c>
      <c r="K91" s="242">
        <f aca="true" t="shared" si="3" ref="K91:K122">IF(SUM(F91:J91)&lt;&gt;0,SUM(F91:J91),"")</f>
        <v>31085</v>
      </c>
    </row>
    <row r="92" spans="1:11" ht="12.75">
      <c r="A92" s="219">
        <v>40</v>
      </c>
      <c r="B92" s="219" t="s">
        <v>496</v>
      </c>
      <c r="C92" s="15" t="s">
        <v>1242</v>
      </c>
      <c r="D92" s="220" t="s">
        <v>398</v>
      </c>
      <c r="E92" s="15" t="s">
        <v>1241</v>
      </c>
      <c r="F92" s="221">
        <v>206864</v>
      </c>
      <c r="G92" s="221">
        <v>206864</v>
      </c>
      <c r="H92" s="221">
        <v>206864</v>
      </c>
      <c r="I92" s="221">
        <v>206864</v>
      </c>
      <c r="J92" s="221">
        <v>206864</v>
      </c>
      <c r="K92" s="242">
        <f t="shared" si="3"/>
        <v>1034320</v>
      </c>
    </row>
    <row r="93" spans="1:11" ht="12.75">
      <c r="A93" s="219">
        <v>41</v>
      </c>
      <c r="B93" s="219" t="s">
        <v>497</v>
      </c>
      <c r="C93" s="220" t="s">
        <v>357</v>
      </c>
      <c r="D93" s="220" t="s">
        <v>358</v>
      </c>
      <c r="E93" s="15" t="s">
        <v>1252</v>
      </c>
      <c r="F93" s="221">
        <v>148970</v>
      </c>
      <c r="G93" s="221">
        <v>148970</v>
      </c>
      <c r="H93" s="221">
        <v>148970</v>
      </c>
      <c r="I93" s="221">
        <v>148970</v>
      </c>
      <c r="J93" s="221">
        <v>148971</v>
      </c>
      <c r="K93" s="242">
        <f t="shared" si="3"/>
        <v>744851</v>
      </c>
    </row>
    <row r="94" spans="1:11" ht="12.75">
      <c r="A94" s="219">
        <v>39</v>
      </c>
      <c r="B94" s="219" t="s">
        <v>498</v>
      </c>
      <c r="C94" s="220" t="s">
        <v>1260</v>
      </c>
      <c r="D94" s="220" t="s">
        <v>400</v>
      </c>
      <c r="E94" s="15" t="s">
        <v>1259</v>
      </c>
      <c r="F94" s="221">
        <v>16233</v>
      </c>
      <c r="G94" s="221">
        <v>16233</v>
      </c>
      <c r="H94" s="221">
        <v>16233</v>
      </c>
      <c r="I94" s="221">
        <v>16232</v>
      </c>
      <c r="J94" s="221">
        <v>16232</v>
      </c>
      <c r="K94" s="242">
        <f t="shared" si="3"/>
        <v>81163</v>
      </c>
    </row>
    <row r="95" spans="1:11" ht="12.75">
      <c r="A95" s="219">
        <v>42</v>
      </c>
      <c r="B95" s="219" t="s">
        <v>499</v>
      </c>
      <c r="C95" s="220" t="s">
        <v>359</v>
      </c>
      <c r="D95" s="220" t="s">
        <v>360</v>
      </c>
      <c r="E95" s="15" t="s">
        <v>1270</v>
      </c>
      <c r="F95" s="221">
        <v>30734</v>
      </c>
      <c r="G95" s="221">
        <v>30734</v>
      </c>
      <c r="H95" s="221">
        <v>30734</v>
      </c>
      <c r="I95" s="221">
        <v>30734</v>
      </c>
      <c r="J95" s="221">
        <v>30733</v>
      </c>
      <c r="K95" s="242">
        <f t="shared" si="3"/>
        <v>153669</v>
      </c>
    </row>
    <row r="96" spans="1:11" ht="12.75">
      <c r="A96" s="219">
        <v>428</v>
      </c>
      <c r="B96" s="219" t="s">
        <v>500</v>
      </c>
      <c r="C96" s="220" t="s">
        <v>1273</v>
      </c>
      <c r="D96" s="220" t="s">
        <v>306</v>
      </c>
      <c r="E96" s="15" t="s">
        <v>733</v>
      </c>
      <c r="F96" s="221">
        <v>43364</v>
      </c>
      <c r="G96" s="221">
        <v>43364</v>
      </c>
      <c r="H96" s="221">
        <v>43364</v>
      </c>
      <c r="I96" s="221">
        <v>43364</v>
      </c>
      <c r="J96" s="221">
        <v>43363</v>
      </c>
      <c r="K96" s="242">
        <f t="shared" si="3"/>
        <v>216819</v>
      </c>
    </row>
    <row r="97" spans="1:11" ht="12.75">
      <c r="A97" s="219">
        <v>131</v>
      </c>
      <c r="B97" s="219" t="s">
        <v>501</v>
      </c>
      <c r="C97" s="220" t="s">
        <v>1279</v>
      </c>
      <c r="D97" s="220" t="s">
        <v>307</v>
      </c>
      <c r="E97" s="15" t="s">
        <v>642</v>
      </c>
      <c r="F97" s="221">
        <v>56285</v>
      </c>
      <c r="G97" s="221">
        <v>56285</v>
      </c>
      <c r="H97" s="221">
        <v>56285</v>
      </c>
      <c r="I97" s="221">
        <v>56284</v>
      </c>
      <c r="J97" s="221">
        <v>56284</v>
      </c>
      <c r="K97" s="242">
        <f t="shared" si="3"/>
        <v>281423</v>
      </c>
    </row>
    <row r="98" spans="1:11" ht="12.75">
      <c r="A98" s="219">
        <v>57</v>
      </c>
      <c r="B98" s="219" t="s">
        <v>502</v>
      </c>
      <c r="C98" s="220" t="s">
        <v>1286</v>
      </c>
      <c r="D98" s="220" t="s">
        <v>402</v>
      </c>
      <c r="E98" s="15" t="s">
        <v>979</v>
      </c>
      <c r="F98" s="221">
        <v>56507</v>
      </c>
      <c r="G98" s="221">
        <v>56507</v>
      </c>
      <c r="H98" s="221">
        <v>56507</v>
      </c>
      <c r="I98" s="221">
        <v>56508</v>
      </c>
      <c r="J98" s="221">
        <v>56508</v>
      </c>
      <c r="K98" s="242">
        <f t="shared" si="3"/>
        <v>282537</v>
      </c>
    </row>
    <row r="99" spans="1:11" ht="12.75">
      <c r="A99" s="219">
        <v>137</v>
      </c>
      <c r="B99" s="219" t="s">
        <v>503</v>
      </c>
      <c r="C99" s="220" t="s">
        <v>1300</v>
      </c>
      <c r="D99" s="220" t="s">
        <v>308</v>
      </c>
      <c r="E99" s="15" t="s">
        <v>1297</v>
      </c>
      <c r="F99" s="221">
        <v>25343</v>
      </c>
      <c r="G99" s="221">
        <v>25343</v>
      </c>
      <c r="H99" s="221">
        <v>25343</v>
      </c>
      <c r="I99" s="221">
        <v>25343</v>
      </c>
      <c r="J99" s="221">
        <v>25342</v>
      </c>
      <c r="K99" s="242">
        <f t="shared" si="3"/>
        <v>126714</v>
      </c>
    </row>
    <row r="100" spans="1:11" ht="12.75">
      <c r="A100" s="219">
        <v>136</v>
      </c>
      <c r="B100" s="219" t="s">
        <v>504</v>
      </c>
      <c r="C100" s="220" t="s">
        <v>1300</v>
      </c>
      <c r="D100" s="220" t="s">
        <v>309</v>
      </c>
      <c r="E100" s="15" t="s">
        <v>1082</v>
      </c>
      <c r="F100" s="221">
        <v>19081</v>
      </c>
      <c r="G100" s="221">
        <v>19081</v>
      </c>
      <c r="H100" s="221">
        <v>19081</v>
      </c>
      <c r="I100" s="221">
        <v>19081</v>
      </c>
      <c r="J100" s="221">
        <v>19080</v>
      </c>
      <c r="K100" s="242">
        <f t="shared" si="3"/>
        <v>95404</v>
      </c>
    </row>
    <row r="101" spans="1:11" ht="12.75">
      <c r="A101" s="219">
        <v>190</v>
      </c>
      <c r="B101" s="219" t="s">
        <v>505</v>
      </c>
      <c r="C101" s="220" t="s">
        <v>1310</v>
      </c>
      <c r="D101" s="220" t="s">
        <v>313</v>
      </c>
      <c r="E101" s="15" t="s">
        <v>624</v>
      </c>
      <c r="F101" s="221">
        <v>57009</v>
      </c>
      <c r="G101" s="221">
        <v>57009</v>
      </c>
      <c r="H101" s="221">
        <v>57009</v>
      </c>
      <c r="I101" s="221">
        <v>57010</v>
      </c>
      <c r="J101" s="221">
        <v>57010</v>
      </c>
      <c r="K101" s="242">
        <f t="shared" si="3"/>
        <v>285047</v>
      </c>
    </row>
    <row r="102" spans="1:11" ht="12.75">
      <c r="A102" s="219">
        <v>36</v>
      </c>
      <c r="B102" s="219" t="s">
        <v>506</v>
      </c>
      <c r="C102" s="220" t="s">
        <v>1317</v>
      </c>
      <c r="D102" s="220" t="s">
        <v>314</v>
      </c>
      <c r="E102" s="15" t="s">
        <v>913</v>
      </c>
      <c r="F102" s="221">
        <v>62839</v>
      </c>
      <c r="G102" s="221">
        <v>62839</v>
      </c>
      <c r="H102" s="221">
        <v>62839</v>
      </c>
      <c r="I102" s="221">
        <v>62838</v>
      </c>
      <c r="J102" s="221">
        <v>62838</v>
      </c>
      <c r="K102" s="242">
        <f t="shared" si="3"/>
        <v>314193</v>
      </c>
    </row>
    <row r="103" spans="1:11" ht="12.75">
      <c r="A103" s="219">
        <v>191</v>
      </c>
      <c r="B103" s="219" t="s">
        <v>507</v>
      </c>
      <c r="C103" s="220" t="s">
        <v>1324</v>
      </c>
      <c r="D103" s="220" t="s">
        <v>315</v>
      </c>
      <c r="E103" s="15" t="s">
        <v>624</v>
      </c>
      <c r="F103" s="221">
        <v>3711</v>
      </c>
      <c r="G103" s="221">
        <v>3711</v>
      </c>
      <c r="H103" s="221">
        <v>3711</v>
      </c>
      <c r="I103" s="221">
        <v>3712</v>
      </c>
      <c r="J103" s="221">
        <v>3712</v>
      </c>
      <c r="K103" s="242">
        <f t="shared" si="3"/>
        <v>18557</v>
      </c>
    </row>
    <row r="104" spans="1:11" ht="12.75">
      <c r="A104" s="219">
        <v>13</v>
      </c>
      <c r="B104" s="219" t="s">
        <v>508</v>
      </c>
      <c r="C104" s="220" t="s">
        <v>1332</v>
      </c>
      <c r="D104" s="220" t="s">
        <v>316</v>
      </c>
      <c r="E104" s="15" t="s">
        <v>1331</v>
      </c>
      <c r="F104" s="221">
        <v>14914</v>
      </c>
      <c r="G104" s="221">
        <v>14914</v>
      </c>
      <c r="H104" s="221">
        <v>14914</v>
      </c>
      <c r="I104" s="221">
        <v>14913</v>
      </c>
      <c r="J104" s="221">
        <v>14913</v>
      </c>
      <c r="K104" s="242">
        <f t="shared" si="3"/>
        <v>74568</v>
      </c>
    </row>
    <row r="105" spans="1:11" ht="12.75">
      <c r="A105" s="219">
        <v>200</v>
      </c>
      <c r="B105" s="219" t="s">
        <v>509</v>
      </c>
      <c r="C105" s="220" t="s">
        <v>1339</v>
      </c>
      <c r="D105" s="220" t="s">
        <v>317</v>
      </c>
      <c r="E105" s="15" t="s">
        <v>624</v>
      </c>
      <c r="F105" s="221">
        <v>8900</v>
      </c>
      <c r="G105" s="221">
        <v>8900</v>
      </c>
      <c r="H105" s="221">
        <v>8900</v>
      </c>
      <c r="I105" s="221">
        <v>8900</v>
      </c>
      <c r="J105" s="221">
        <v>8899</v>
      </c>
      <c r="K105" s="242">
        <f t="shared" si="3"/>
        <v>44499</v>
      </c>
    </row>
    <row r="106" spans="1:11" ht="12.75">
      <c r="A106" s="219">
        <v>169</v>
      </c>
      <c r="B106" s="219" t="s">
        <v>510</v>
      </c>
      <c r="C106" s="220" t="s">
        <v>1346</v>
      </c>
      <c r="D106" s="220" t="s">
        <v>318</v>
      </c>
      <c r="E106" s="15" t="s">
        <v>1331</v>
      </c>
      <c r="F106" s="221">
        <v>13891</v>
      </c>
      <c r="G106" s="221">
        <v>13891</v>
      </c>
      <c r="H106" s="221">
        <v>13891</v>
      </c>
      <c r="I106" s="221">
        <v>13892</v>
      </c>
      <c r="J106" s="221">
        <v>13892</v>
      </c>
      <c r="K106" s="242">
        <f t="shared" si="3"/>
        <v>69457</v>
      </c>
    </row>
    <row r="107" spans="1:11" ht="12.75">
      <c r="A107" s="219">
        <v>261</v>
      </c>
      <c r="B107" s="219" t="s">
        <v>511</v>
      </c>
      <c r="C107" s="220" t="s">
        <v>1355</v>
      </c>
      <c r="D107" s="220" t="s">
        <v>319</v>
      </c>
      <c r="E107" s="15" t="s">
        <v>1354</v>
      </c>
      <c r="F107" s="221">
        <v>12974</v>
      </c>
      <c r="G107" s="221">
        <v>12974</v>
      </c>
      <c r="H107" s="221">
        <v>12974</v>
      </c>
      <c r="I107" s="221">
        <v>12975</v>
      </c>
      <c r="J107" s="221">
        <v>12975</v>
      </c>
      <c r="K107" s="242">
        <f t="shared" si="3"/>
        <v>64872</v>
      </c>
    </row>
    <row r="108" spans="1:11" ht="12.75">
      <c r="A108" s="219">
        <v>12</v>
      </c>
      <c r="B108" s="219" t="s">
        <v>512</v>
      </c>
      <c r="C108" s="220" t="s">
        <v>1362</v>
      </c>
      <c r="D108" s="220" t="s">
        <v>320</v>
      </c>
      <c r="E108" s="15" t="s">
        <v>1361</v>
      </c>
      <c r="F108" s="221">
        <v>9095</v>
      </c>
      <c r="G108" s="221">
        <v>9095</v>
      </c>
      <c r="H108" s="221">
        <v>9095</v>
      </c>
      <c r="I108" s="221">
        <v>9095</v>
      </c>
      <c r="J108" s="221">
        <v>9096</v>
      </c>
      <c r="K108" s="242">
        <f t="shared" si="3"/>
        <v>45476</v>
      </c>
    </row>
    <row r="109" spans="1:11" ht="12.75">
      <c r="A109" s="219">
        <v>139</v>
      </c>
      <c r="B109" s="219" t="s">
        <v>513</v>
      </c>
      <c r="C109" s="220" t="s">
        <v>1372</v>
      </c>
      <c r="D109" s="220" t="s">
        <v>321</v>
      </c>
      <c r="E109" s="15" t="s">
        <v>1371</v>
      </c>
      <c r="F109" s="221">
        <v>8084</v>
      </c>
      <c r="G109" s="221">
        <v>8084</v>
      </c>
      <c r="H109" s="221">
        <v>8084</v>
      </c>
      <c r="I109" s="221">
        <v>8083</v>
      </c>
      <c r="J109" s="221">
        <v>8083</v>
      </c>
      <c r="K109" s="242">
        <f t="shared" si="3"/>
        <v>40418</v>
      </c>
    </row>
    <row r="110" spans="1:11" ht="12.75">
      <c r="A110" s="219">
        <v>199</v>
      </c>
      <c r="B110" s="219" t="s">
        <v>514</v>
      </c>
      <c r="C110" s="220" t="s">
        <v>1379</v>
      </c>
      <c r="D110" s="220" t="s">
        <v>403</v>
      </c>
      <c r="E110" s="15" t="s">
        <v>624</v>
      </c>
      <c r="F110" s="221">
        <v>32351</v>
      </c>
      <c r="G110" s="221">
        <v>32351</v>
      </c>
      <c r="H110" s="221">
        <v>32351</v>
      </c>
      <c r="I110" s="221">
        <v>32350</v>
      </c>
      <c r="J110" s="221">
        <v>32350</v>
      </c>
      <c r="K110" s="242">
        <f t="shared" si="3"/>
        <v>161753</v>
      </c>
    </row>
    <row r="111" spans="1:11" ht="12.75">
      <c r="A111" s="219">
        <v>63</v>
      </c>
      <c r="B111" s="219" t="s">
        <v>515</v>
      </c>
      <c r="C111" s="220" t="s">
        <v>1388</v>
      </c>
      <c r="D111" s="220" t="s">
        <v>322</v>
      </c>
      <c r="E111" s="15" t="s">
        <v>999</v>
      </c>
      <c r="F111" s="221">
        <v>69814</v>
      </c>
      <c r="G111" s="221">
        <v>69814</v>
      </c>
      <c r="H111" s="221">
        <v>69814</v>
      </c>
      <c r="I111" s="221">
        <v>69814</v>
      </c>
      <c r="J111" s="221">
        <v>69813</v>
      </c>
      <c r="K111" s="242">
        <f t="shared" si="3"/>
        <v>349069</v>
      </c>
    </row>
    <row r="112" spans="1:11" ht="12.75">
      <c r="A112" s="219">
        <v>273</v>
      </c>
      <c r="B112" s="219" t="s">
        <v>516</v>
      </c>
      <c r="C112" s="220" t="s">
        <v>1397</v>
      </c>
      <c r="D112" s="220" t="s">
        <v>404</v>
      </c>
      <c r="E112" s="15" t="s">
        <v>1396</v>
      </c>
      <c r="F112" s="221">
        <v>25218</v>
      </c>
      <c r="G112" s="221">
        <v>25218</v>
      </c>
      <c r="H112" s="221">
        <v>25218</v>
      </c>
      <c r="I112" s="221">
        <v>25218</v>
      </c>
      <c r="J112" s="221">
        <v>25217</v>
      </c>
      <c r="K112" s="242">
        <f t="shared" si="3"/>
        <v>126089</v>
      </c>
    </row>
    <row r="113" spans="1:11" ht="12.75">
      <c r="A113" s="219">
        <v>214</v>
      </c>
      <c r="B113" s="219" t="s">
        <v>517</v>
      </c>
      <c r="C113" s="220" t="s">
        <v>1403</v>
      </c>
      <c r="D113" s="222" t="s">
        <v>1615</v>
      </c>
      <c r="E113" s="15" t="s">
        <v>733</v>
      </c>
      <c r="F113" s="221">
        <v>79820</v>
      </c>
      <c r="G113" s="221">
        <v>79820</v>
      </c>
      <c r="H113" s="221">
        <v>79820</v>
      </c>
      <c r="I113" s="221">
        <v>79820</v>
      </c>
      <c r="J113" s="221">
        <v>79820</v>
      </c>
      <c r="K113" s="242">
        <f t="shared" si="3"/>
        <v>399100</v>
      </c>
    </row>
    <row r="114" spans="1:11" ht="12.75">
      <c r="A114" s="219">
        <v>16</v>
      </c>
      <c r="B114" s="219" t="s">
        <v>518</v>
      </c>
      <c r="C114" s="220" t="s">
        <v>1410</v>
      </c>
      <c r="D114" s="220" t="s">
        <v>406</v>
      </c>
      <c r="E114" s="15" t="s">
        <v>1409</v>
      </c>
      <c r="F114" s="221">
        <v>73219</v>
      </c>
      <c r="G114" s="221">
        <v>73219</v>
      </c>
      <c r="H114" s="221">
        <v>73219</v>
      </c>
      <c r="I114" s="221">
        <v>73218</v>
      </c>
      <c r="J114" s="221">
        <v>73218</v>
      </c>
      <c r="K114" s="242">
        <f t="shared" si="3"/>
        <v>366093</v>
      </c>
    </row>
    <row r="115" spans="1:11" ht="12.75">
      <c r="A115" s="219">
        <v>228</v>
      </c>
      <c r="B115" s="219" t="s">
        <v>519</v>
      </c>
      <c r="C115" s="220" t="s">
        <v>1403</v>
      </c>
      <c r="D115" s="222" t="s">
        <v>1616</v>
      </c>
      <c r="E115" s="15" t="s">
        <v>733</v>
      </c>
      <c r="F115" s="221">
        <v>28033</v>
      </c>
      <c r="G115" s="221">
        <v>28033</v>
      </c>
      <c r="H115" s="221">
        <v>28033</v>
      </c>
      <c r="I115" s="221">
        <v>28034</v>
      </c>
      <c r="J115" s="221">
        <v>28034</v>
      </c>
      <c r="K115" s="242">
        <f t="shared" si="3"/>
        <v>140167</v>
      </c>
    </row>
    <row r="116" spans="1:11" ht="12.75">
      <c r="A116" s="219">
        <v>185</v>
      </c>
      <c r="B116" s="219" t="s">
        <v>520</v>
      </c>
      <c r="C116" s="220" t="s">
        <v>1403</v>
      </c>
      <c r="D116" s="222" t="s">
        <v>1617</v>
      </c>
      <c r="E116" s="15" t="s">
        <v>1415</v>
      </c>
      <c r="F116" s="221">
        <v>13450</v>
      </c>
      <c r="G116" s="221">
        <v>13450</v>
      </c>
      <c r="H116" s="221">
        <v>13450</v>
      </c>
      <c r="I116" s="221">
        <v>13451</v>
      </c>
      <c r="J116" s="221">
        <v>13451</v>
      </c>
      <c r="K116" s="242">
        <f t="shared" si="3"/>
        <v>67252</v>
      </c>
    </row>
    <row r="117" spans="1:11" ht="12.75">
      <c r="A117" s="219">
        <v>215</v>
      </c>
      <c r="B117" s="219" t="s">
        <v>521</v>
      </c>
      <c r="C117" s="220" t="s">
        <v>1419</v>
      </c>
      <c r="D117" s="222" t="s">
        <v>1618</v>
      </c>
      <c r="E117" s="15" t="s">
        <v>1418</v>
      </c>
      <c r="F117" s="221">
        <v>9711</v>
      </c>
      <c r="G117" s="221">
        <v>9711</v>
      </c>
      <c r="H117" s="221">
        <v>9711</v>
      </c>
      <c r="I117" s="221">
        <v>9711</v>
      </c>
      <c r="J117" s="221">
        <v>9711</v>
      </c>
      <c r="K117" s="242">
        <f t="shared" si="3"/>
        <v>48555</v>
      </c>
    </row>
    <row r="118" spans="1:11" ht="12.75">
      <c r="A118" s="219">
        <v>163</v>
      </c>
      <c r="B118" s="219" t="s">
        <v>522</v>
      </c>
      <c r="C118" s="220" t="s">
        <v>1403</v>
      </c>
      <c r="D118" s="220" t="s">
        <v>326</v>
      </c>
      <c r="E118" s="15" t="s">
        <v>1422</v>
      </c>
      <c r="F118" s="221">
        <v>12103</v>
      </c>
      <c r="G118" s="221">
        <v>12103</v>
      </c>
      <c r="H118" s="221">
        <v>12103</v>
      </c>
      <c r="I118" s="221">
        <v>12103</v>
      </c>
      <c r="J118" s="221">
        <v>12103</v>
      </c>
      <c r="K118" s="242">
        <f t="shared" si="3"/>
        <v>60515</v>
      </c>
    </row>
    <row r="119" spans="1:11" ht="12.75">
      <c r="A119" s="219">
        <v>17</v>
      </c>
      <c r="B119" s="219" t="s">
        <v>535</v>
      </c>
      <c r="C119" s="220" t="s">
        <v>1425</v>
      </c>
      <c r="D119" s="222" t="s">
        <v>1619</v>
      </c>
      <c r="E119" s="15" t="s">
        <v>1424</v>
      </c>
      <c r="F119" s="221">
        <v>20962</v>
      </c>
      <c r="G119" s="221">
        <v>20962</v>
      </c>
      <c r="H119" s="221">
        <v>20962</v>
      </c>
      <c r="I119" s="221">
        <v>20963</v>
      </c>
      <c r="J119" s="221">
        <v>20963</v>
      </c>
      <c r="K119" s="242">
        <f t="shared" si="3"/>
        <v>104812</v>
      </c>
    </row>
    <row r="120" spans="1:11" ht="12.75">
      <c r="A120" s="219">
        <v>245</v>
      </c>
      <c r="B120" s="219" t="s">
        <v>536</v>
      </c>
      <c r="C120" s="220" t="s">
        <v>1403</v>
      </c>
      <c r="D120" s="222" t="s">
        <v>1620</v>
      </c>
      <c r="E120" s="15" t="s">
        <v>709</v>
      </c>
      <c r="F120" s="221">
        <v>22551</v>
      </c>
      <c r="G120" s="221">
        <v>22551</v>
      </c>
      <c r="H120" s="221">
        <v>22551</v>
      </c>
      <c r="I120" s="221">
        <v>22551</v>
      </c>
      <c r="J120" s="221">
        <v>22551</v>
      </c>
      <c r="K120" s="242">
        <f t="shared" si="3"/>
        <v>112755</v>
      </c>
    </row>
    <row r="121" spans="1:11" ht="12.75">
      <c r="A121" s="219">
        <v>141</v>
      </c>
      <c r="B121" s="219" t="s">
        <v>537</v>
      </c>
      <c r="C121" s="220" t="s">
        <v>1432</v>
      </c>
      <c r="D121" s="220" t="s">
        <v>328</v>
      </c>
      <c r="E121" s="15" t="s">
        <v>1431</v>
      </c>
      <c r="F121" s="221">
        <v>34524</v>
      </c>
      <c r="G121" s="221">
        <v>34524</v>
      </c>
      <c r="H121" s="221">
        <v>34524</v>
      </c>
      <c r="I121" s="221">
        <v>34524</v>
      </c>
      <c r="J121" s="221">
        <v>34523</v>
      </c>
      <c r="K121" s="242">
        <f t="shared" si="3"/>
        <v>172619</v>
      </c>
    </row>
    <row r="122" spans="1:11" ht="12.75">
      <c r="A122" s="219">
        <v>244</v>
      </c>
      <c r="B122" s="219" t="s">
        <v>538</v>
      </c>
      <c r="C122" s="220" t="s">
        <v>1437</v>
      </c>
      <c r="D122" s="220" t="s">
        <v>329</v>
      </c>
      <c r="E122" s="15" t="s">
        <v>1436</v>
      </c>
      <c r="F122" s="221">
        <v>20062</v>
      </c>
      <c r="G122" s="221">
        <v>20062</v>
      </c>
      <c r="H122" s="221">
        <v>20062</v>
      </c>
      <c r="I122" s="221">
        <v>20062</v>
      </c>
      <c r="J122" s="221">
        <v>20061</v>
      </c>
      <c r="K122" s="242">
        <f t="shared" si="3"/>
        <v>100309</v>
      </c>
    </row>
    <row r="123" spans="1:11" ht="12.75">
      <c r="A123" s="219">
        <v>100</v>
      </c>
      <c r="B123" s="219" t="s">
        <v>539</v>
      </c>
      <c r="C123" s="220" t="s">
        <v>1446</v>
      </c>
      <c r="D123" s="220" t="s">
        <v>330</v>
      </c>
      <c r="E123" s="15" t="s">
        <v>1445</v>
      </c>
      <c r="F123" s="221">
        <v>11697</v>
      </c>
      <c r="G123" s="221">
        <v>11697</v>
      </c>
      <c r="H123" s="221">
        <v>11697</v>
      </c>
      <c r="I123" s="221">
        <v>11696</v>
      </c>
      <c r="J123" s="221">
        <v>11696</v>
      </c>
      <c r="K123" s="242">
        <f aca="true" t="shared" si="4" ref="K123:K154">IF(SUM(F123:J123)&lt;&gt;0,SUM(F123:J123),"")</f>
        <v>58483</v>
      </c>
    </row>
    <row r="124" spans="1:11" ht="12.75">
      <c r="A124" s="219">
        <v>253</v>
      </c>
      <c r="B124" s="219" t="s">
        <v>540</v>
      </c>
      <c r="C124" s="220" t="s">
        <v>1453</v>
      </c>
      <c r="D124" s="220" t="s">
        <v>331</v>
      </c>
      <c r="E124" s="15" t="s">
        <v>1452</v>
      </c>
      <c r="F124" s="221">
        <v>40499</v>
      </c>
      <c r="G124" s="221">
        <v>40499</v>
      </c>
      <c r="H124" s="221">
        <v>40499</v>
      </c>
      <c r="I124" s="221">
        <v>40499</v>
      </c>
      <c r="J124" s="221">
        <v>40500</v>
      </c>
      <c r="K124" s="242">
        <f t="shared" si="4"/>
        <v>202496</v>
      </c>
    </row>
    <row r="125" spans="1:11" ht="12.75">
      <c r="A125" s="219">
        <v>252</v>
      </c>
      <c r="B125" s="219" t="s">
        <v>541</v>
      </c>
      <c r="C125" s="220" t="s">
        <v>1453</v>
      </c>
      <c r="D125" s="220" t="s">
        <v>332</v>
      </c>
      <c r="E125" s="15" t="s">
        <v>1458</v>
      </c>
      <c r="F125" s="221">
        <v>4726</v>
      </c>
      <c r="G125" s="221">
        <v>4726</v>
      </c>
      <c r="H125" s="221">
        <v>4726</v>
      </c>
      <c r="I125" s="221">
        <v>4725</v>
      </c>
      <c r="J125" s="221">
        <v>4725</v>
      </c>
      <c r="K125" s="242">
        <f t="shared" si="4"/>
        <v>23628</v>
      </c>
    </row>
    <row r="126" spans="1:11" ht="12.75">
      <c r="A126" s="219">
        <v>213</v>
      </c>
      <c r="B126" s="219" t="s">
        <v>542</v>
      </c>
      <c r="C126" s="220" t="s">
        <v>1453</v>
      </c>
      <c r="D126" s="220" t="s">
        <v>333</v>
      </c>
      <c r="E126" s="15" t="s">
        <v>1460</v>
      </c>
      <c r="F126" s="221">
        <v>36511</v>
      </c>
      <c r="G126" s="221">
        <v>36511</v>
      </c>
      <c r="H126" s="221">
        <v>36511</v>
      </c>
      <c r="I126" s="221">
        <v>36511</v>
      </c>
      <c r="J126" s="221">
        <v>36511</v>
      </c>
      <c r="K126" s="242">
        <f t="shared" si="4"/>
        <v>182555</v>
      </c>
    </row>
    <row r="127" spans="1:11" ht="12.75">
      <c r="A127" s="219">
        <v>134</v>
      </c>
      <c r="B127" s="219" t="s">
        <v>543</v>
      </c>
      <c r="C127" s="220" t="s">
        <v>1463</v>
      </c>
      <c r="D127" s="222" t="s">
        <v>1621</v>
      </c>
      <c r="E127" s="15" t="s">
        <v>1462</v>
      </c>
      <c r="F127" s="221">
        <v>33302</v>
      </c>
      <c r="G127" s="221">
        <v>33302</v>
      </c>
      <c r="H127" s="221">
        <v>33302</v>
      </c>
      <c r="I127" s="221">
        <v>33302</v>
      </c>
      <c r="J127" s="221">
        <v>33303</v>
      </c>
      <c r="K127" s="242">
        <f t="shared" si="4"/>
        <v>166511</v>
      </c>
    </row>
    <row r="128" spans="1:11" ht="12.75">
      <c r="A128" s="219">
        <v>37</v>
      </c>
      <c r="B128" s="219" t="s">
        <v>544</v>
      </c>
      <c r="C128" s="220" t="s">
        <v>1466</v>
      </c>
      <c r="D128" s="220" t="s">
        <v>335</v>
      </c>
      <c r="E128" s="15" t="s">
        <v>999</v>
      </c>
      <c r="F128" s="221">
        <v>37232</v>
      </c>
      <c r="G128" s="221">
        <v>37232</v>
      </c>
      <c r="H128" s="221">
        <v>37232</v>
      </c>
      <c r="I128" s="221">
        <v>37231</v>
      </c>
      <c r="J128" s="221">
        <v>37231</v>
      </c>
      <c r="K128" s="242">
        <f t="shared" si="4"/>
        <v>186158</v>
      </c>
    </row>
    <row r="129" spans="1:11" ht="12.75">
      <c r="A129" s="219">
        <v>98</v>
      </c>
      <c r="B129" s="219" t="s">
        <v>545</v>
      </c>
      <c r="C129" s="220" t="s">
        <v>1473</v>
      </c>
      <c r="D129" s="220" t="s">
        <v>336</v>
      </c>
      <c r="E129" s="15" t="s">
        <v>1472</v>
      </c>
      <c r="F129" s="221">
        <v>5250</v>
      </c>
      <c r="G129" s="221">
        <v>5250</v>
      </c>
      <c r="H129" s="221">
        <v>5250</v>
      </c>
      <c r="I129" s="221">
        <v>5250</v>
      </c>
      <c r="J129" s="221">
        <v>5250</v>
      </c>
      <c r="K129" s="242">
        <f t="shared" si="4"/>
        <v>26250</v>
      </c>
    </row>
    <row r="130" spans="1:11" ht="12.75">
      <c r="A130" s="219">
        <v>14</v>
      </c>
      <c r="B130" s="219" t="s">
        <v>546</v>
      </c>
      <c r="C130" s="220" t="s">
        <v>1482</v>
      </c>
      <c r="D130" s="220" t="s">
        <v>410</v>
      </c>
      <c r="E130" s="15" t="s">
        <v>1361</v>
      </c>
      <c r="F130" s="221">
        <v>42380</v>
      </c>
      <c r="G130" s="221">
        <v>42380</v>
      </c>
      <c r="H130" s="221">
        <v>42380</v>
      </c>
      <c r="I130" s="221">
        <v>42380</v>
      </c>
      <c r="J130" s="221">
        <v>42380</v>
      </c>
      <c r="K130" s="242">
        <f t="shared" si="4"/>
        <v>211900</v>
      </c>
    </row>
    <row r="131" spans="1:11" ht="12.75">
      <c r="A131" s="219">
        <v>132</v>
      </c>
      <c r="B131" s="219" t="s">
        <v>547</v>
      </c>
      <c r="C131" s="220" t="s">
        <v>1490</v>
      </c>
      <c r="D131" s="220" t="s">
        <v>337</v>
      </c>
      <c r="E131" s="15" t="s">
        <v>1489</v>
      </c>
      <c r="F131" s="221">
        <v>11915</v>
      </c>
      <c r="G131" s="221">
        <v>11915</v>
      </c>
      <c r="H131" s="221">
        <v>11915</v>
      </c>
      <c r="I131" s="221">
        <v>11914</v>
      </c>
      <c r="J131" s="221">
        <v>11914</v>
      </c>
      <c r="K131" s="242">
        <f t="shared" si="4"/>
        <v>59573</v>
      </c>
    </row>
    <row r="132" spans="1:11" ht="12.75">
      <c r="A132" s="219">
        <v>271</v>
      </c>
      <c r="B132" s="219" t="s">
        <v>548</v>
      </c>
      <c r="C132" s="220" t="s">
        <v>1496</v>
      </c>
      <c r="D132" s="220" t="s">
        <v>411</v>
      </c>
      <c r="E132" s="15" t="s">
        <v>1495</v>
      </c>
      <c r="F132" s="221">
        <v>41140</v>
      </c>
      <c r="G132" s="221">
        <v>41140</v>
      </c>
      <c r="H132" s="221">
        <v>41140</v>
      </c>
      <c r="I132" s="221">
        <v>41141</v>
      </c>
      <c r="J132" s="221">
        <v>41141</v>
      </c>
      <c r="K132" s="242">
        <f t="shared" si="4"/>
        <v>205702</v>
      </c>
    </row>
    <row r="133" spans="1:11" ht="12.75">
      <c r="A133" s="219">
        <v>272</v>
      </c>
      <c r="B133" s="219" t="s">
        <v>549</v>
      </c>
      <c r="C133" s="220" t="s">
        <v>1496</v>
      </c>
      <c r="D133" s="220" t="s">
        <v>412</v>
      </c>
      <c r="E133" s="15" t="s">
        <v>1500</v>
      </c>
      <c r="F133" s="221">
        <v>46501</v>
      </c>
      <c r="G133" s="221">
        <v>46501</v>
      </c>
      <c r="H133" s="221">
        <v>46501</v>
      </c>
      <c r="I133" s="221">
        <v>46501</v>
      </c>
      <c r="J133" s="221">
        <v>46501</v>
      </c>
      <c r="K133" s="242">
        <f t="shared" si="4"/>
        <v>232505</v>
      </c>
    </row>
    <row r="134" spans="1:11" ht="12.75">
      <c r="A134" s="219">
        <v>528</v>
      </c>
      <c r="B134" s="219" t="s">
        <v>550</v>
      </c>
      <c r="C134" s="220" t="s">
        <v>1503</v>
      </c>
      <c r="D134" s="220" t="s">
        <v>338</v>
      </c>
      <c r="E134" s="15" t="s">
        <v>204</v>
      </c>
      <c r="F134" s="221">
        <v>64062</v>
      </c>
      <c r="G134" s="221">
        <v>64062</v>
      </c>
      <c r="H134" s="221">
        <v>64062</v>
      </c>
      <c r="I134" s="221">
        <v>64062</v>
      </c>
      <c r="J134" s="221">
        <v>64061</v>
      </c>
      <c r="K134" s="242">
        <f t="shared" si="4"/>
        <v>320309</v>
      </c>
    </row>
    <row r="135" spans="1:11" ht="12.75">
      <c r="A135" s="219">
        <v>263</v>
      </c>
      <c r="B135" s="219" t="s">
        <v>551</v>
      </c>
      <c r="C135" s="220" t="s">
        <v>1403</v>
      </c>
      <c r="D135" s="220" t="s">
        <v>361</v>
      </c>
      <c r="E135" s="220" t="s">
        <v>1622</v>
      </c>
      <c r="F135" s="221">
        <v>50048</v>
      </c>
      <c r="G135" s="221">
        <v>50048</v>
      </c>
      <c r="H135" s="221">
        <v>50048</v>
      </c>
      <c r="I135" s="221">
        <v>50048</v>
      </c>
      <c r="J135" s="221">
        <v>50047</v>
      </c>
      <c r="K135" s="242">
        <f t="shared" si="4"/>
        <v>250239</v>
      </c>
    </row>
    <row r="136" spans="1:11" ht="12.75">
      <c r="A136" s="219">
        <v>201</v>
      </c>
      <c r="B136" s="219" t="s">
        <v>552</v>
      </c>
      <c r="C136" s="220" t="s">
        <v>1515</v>
      </c>
      <c r="D136" s="220" t="s">
        <v>339</v>
      </c>
      <c r="E136" s="15" t="s">
        <v>1514</v>
      </c>
      <c r="F136" s="221">
        <v>28336</v>
      </c>
      <c r="G136" s="221">
        <v>28336</v>
      </c>
      <c r="H136" s="221">
        <v>28336</v>
      </c>
      <c r="I136" s="221">
        <v>28336</v>
      </c>
      <c r="J136" s="221">
        <v>28335</v>
      </c>
      <c r="K136" s="242">
        <f t="shared" si="4"/>
        <v>141679</v>
      </c>
    </row>
    <row r="137" spans="1:11" ht="12.75">
      <c r="A137" s="219">
        <v>739</v>
      </c>
      <c r="B137" s="219" t="s">
        <v>553</v>
      </c>
      <c r="C137" s="220" t="s">
        <v>1524</v>
      </c>
      <c r="D137" s="220" t="s">
        <v>340</v>
      </c>
      <c r="E137" s="15" t="s">
        <v>1396</v>
      </c>
      <c r="F137" s="221">
        <v>18335</v>
      </c>
      <c r="G137" s="221">
        <v>18335</v>
      </c>
      <c r="H137" s="221">
        <v>18335</v>
      </c>
      <c r="I137" s="221">
        <v>18335</v>
      </c>
      <c r="J137" s="221">
        <v>18336</v>
      </c>
      <c r="K137" s="242">
        <f t="shared" si="4"/>
        <v>91676</v>
      </c>
    </row>
    <row r="138" spans="1:11" ht="12.75">
      <c r="A138" s="219">
        <v>293</v>
      </c>
      <c r="B138" s="219" t="s">
        <v>554</v>
      </c>
      <c r="C138" s="220" t="s">
        <v>1524</v>
      </c>
      <c r="D138" s="220" t="s">
        <v>341</v>
      </c>
      <c r="E138" s="15" t="s">
        <v>1396</v>
      </c>
      <c r="F138" s="221">
        <v>29053</v>
      </c>
      <c r="G138" s="221">
        <v>29053</v>
      </c>
      <c r="H138" s="221">
        <v>29053</v>
      </c>
      <c r="I138" s="221">
        <v>29053</v>
      </c>
      <c r="J138" s="221">
        <v>29052</v>
      </c>
      <c r="K138" s="242">
        <f t="shared" si="4"/>
        <v>145264</v>
      </c>
    </row>
    <row r="139" spans="1:11" ht="12.75">
      <c r="A139" s="219">
        <v>138</v>
      </c>
      <c r="B139" s="219" t="s">
        <v>555</v>
      </c>
      <c r="C139" s="220" t="s">
        <v>1534</v>
      </c>
      <c r="D139" s="220" t="s">
        <v>342</v>
      </c>
      <c r="E139" s="15" t="s">
        <v>1396</v>
      </c>
      <c r="F139" s="221">
        <v>6236</v>
      </c>
      <c r="G139" s="221">
        <v>6236</v>
      </c>
      <c r="H139" s="221">
        <v>6236</v>
      </c>
      <c r="I139" s="221">
        <v>6236</v>
      </c>
      <c r="J139" s="221">
        <v>6237</v>
      </c>
      <c r="K139" s="242">
        <f t="shared" si="4"/>
        <v>31181</v>
      </c>
    </row>
    <row r="140" spans="1:11" ht="12.75">
      <c r="A140" s="219">
        <v>429</v>
      </c>
      <c r="B140" s="219" t="s">
        <v>556</v>
      </c>
      <c r="C140" s="220" t="s">
        <v>1539</v>
      </c>
      <c r="D140" s="220" t="s">
        <v>343</v>
      </c>
      <c r="E140" s="15" t="s">
        <v>1396</v>
      </c>
      <c r="F140" s="221">
        <v>3410</v>
      </c>
      <c r="G140" s="221">
        <v>3410</v>
      </c>
      <c r="H140" s="221">
        <v>3410</v>
      </c>
      <c r="I140" s="221">
        <v>3410</v>
      </c>
      <c r="J140" s="221">
        <v>3411</v>
      </c>
      <c r="K140" s="242">
        <f t="shared" si="4"/>
        <v>17051</v>
      </c>
    </row>
    <row r="141" spans="1:11" ht="12.75">
      <c r="A141" s="219">
        <v>631</v>
      </c>
      <c r="B141" s="219" t="s">
        <v>557</v>
      </c>
      <c r="C141" s="220" t="s">
        <v>1544</v>
      </c>
      <c r="D141" s="220" t="s">
        <v>344</v>
      </c>
      <c r="E141" s="15" t="s">
        <v>1543</v>
      </c>
      <c r="F141" s="221">
        <v>39680</v>
      </c>
      <c r="G141" s="221">
        <v>39680</v>
      </c>
      <c r="H141" s="221">
        <v>39680</v>
      </c>
      <c r="I141" s="221">
        <v>39681</v>
      </c>
      <c r="J141" s="221">
        <v>39681</v>
      </c>
      <c r="K141" s="242">
        <f t="shared" si="4"/>
        <v>198402</v>
      </c>
    </row>
    <row r="142" spans="1:11" ht="12.75">
      <c r="A142" s="219">
        <v>316</v>
      </c>
      <c r="B142" s="219" t="s">
        <v>558</v>
      </c>
      <c r="C142" s="220" t="s">
        <v>1549</v>
      </c>
      <c r="D142" s="220" t="s">
        <v>345</v>
      </c>
      <c r="E142" s="15" t="s">
        <v>913</v>
      </c>
      <c r="F142" s="221">
        <v>68636</v>
      </c>
      <c r="G142" s="221">
        <v>68636</v>
      </c>
      <c r="H142" s="221">
        <v>68636</v>
      </c>
      <c r="I142" s="221">
        <v>68637</v>
      </c>
      <c r="J142" s="221">
        <v>68637</v>
      </c>
      <c r="K142" s="242">
        <f t="shared" si="4"/>
        <v>343182</v>
      </c>
    </row>
    <row r="143" spans="1:11" ht="12.75">
      <c r="A143" s="219">
        <v>165</v>
      </c>
      <c r="B143" s="219" t="s">
        <v>559</v>
      </c>
      <c r="C143" s="220" t="s">
        <v>1556</v>
      </c>
      <c r="D143" s="220" t="s">
        <v>414</v>
      </c>
      <c r="E143" s="15" t="s">
        <v>1555</v>
      </c>
      <c r="F143" s="221">
        <v>117868</v>
      </c>
      <c r="G143" s="221">
        <v>117868</v>
      </c>
      <c r="H143" s="221">
        <v>117868</v>
      </c>
      <c r="I143" s="221">
        <v>117869</v>
      </c>
      <c r="J143" s="221">
        <v>117869</v>
      </c>
      <c r="K143" s="242">
        <f t="shared" si="4"/>
        <v>589342</v>
      </c>
    </row>
    <row r="144" spans="1:11" ht="12.75">
      <c r="A144" s="219">
        <v>38</v>
      </c>
      <c r="B144" s="219" t="s">
        <v>560</v>
      </c>
      <c r="C144" s="220" t="s">
        <v>1563</v>
      </c>
      <c r="D144" s="220" t="s">
        <v>346</v>
      </c>
      <c r="E144" s="15" t="s">
        <v>709</v>
      </c>
      <c r="F144" s="221">
        <v>28089</v>
      </c>
      <c r="G144" s="221">
        <v>28089</v>
      </c>
      <c r="H144" s="221">
        <v>28089</v>
      </c>
      <c r="I144" s="221">
        <v>28089</v>
      </c>
      <c r="J144" s="221">
        <v>28089</v>
      </c>
      <c r="K144" s="242">
        <f t="shared" si="4"/>
        <v>140445</v>
      </c>
    </row>
    <row r="145" spans="1:11" ht="12.75">
      <c r="A145" s="219">
        <v>145</v>
      </c>
      <c r="B145" s="219" t="s">
        <v>561</v>
      </c>
      <c r="C145" s="220" t="s">
        <v>1569</v>
      </c>
      <c r="D145" s="220" t="s">
        <v>347</v>
      </c>
      <c r="E145" s="15" t="s">
        <v>666</v>
      </c>
      <c r="F145" s="221">
        <v>53650</v>
      </c>
      <c r="G145" s="221">
        <v>53650</v>
      </c>
      <c r="H145" s="221">
        <v>53650</v>
      </c>
      <c r="I145" s="221">
        <v>53649</v>
      </c>
      <c r="J145" s="221">
        <v>53649</v>
      </c>
      <c r="K145" s="242">
        <f t="shared" si="4"/>
        <v>268248</v>
      </c>
    </row>
    <row r="146" spans="1:11" ht="12.75">
      <c r="A146" s="219">
        <v>239</v>
      </c>
      <c r="B146" s="219" t="s">
        <v>562</v>
      </c>
      <c r="C146" s="220" t="s">
        <v>1579</v>
      </c>
      <c r="D146" s="220" t="s">
        <v>348</v>
      </c>
      <c r="E146" s="15" t="s">
        <v>1578</v>
      </c>
      <c r="F146" s="221">
        <v>14019</v>
      </c>
      <c r="G146" s="221">
        <v>14019</v>
      </c>
      <c r="H146" s="221">
        <v>14019</v>
      </c>
      <c r="I146" s="221">
        <v>14019</v>
      </c>
      <c r="J146" s="221">
        <v>14019</v>
      </c>
      <c r="K146" s="242">
        <f t="shared" si="4"/>
        <v>70095</v>
      </c>
    </row>
    <row r="147" spans="1:11" ht="12.75">
      <c r="A147" s="219">
        <v>630</v>
      </c>
      <c r="B147" s="219" t="s">
        <v>563</v>
      </c>
      <c r="C147" s="220" t="s">
        <v>1587</v>
      </c>
      <c r="D147" s="220" t="s">
        <v>1623</v>
      </c>
      <c r="E147" s="15" t="s">
        <v>650</v>
      </c>
      <c r="F147" s="221">
        <v>45102</v>
      </c>
      <c r="G147" s="221">
        <v>45102</v>
      </c>
      <c r="H147" s="221">
        <v>45102</v>
      </c>
      <c r="I147" s="221">
        <v>45102</v>
      </c>
      <c r="J147" s="221">
        <v>45102</v>
      </c>
      <c r="K147" s="242">
        <f t="shared" si="4"/>
        <v>225510</v>
      </c>
    </row>
    <row r="148" spans="1:11" ht="12.75">
      <c r="A148" s="219">
        <v>292</v>
      </c>
      <c r="B148" s="219" t="s">
        <v>564</v>
      </c>
      <c r="C148" s="220" t="s">
        <v>1595</v>
      </c>
      <c r="D148" s="220" t="s">
        <v>349</v>
      </c>
      <c r="E148" s="15" t="s">
        <v>1594</v>
      </c>
      <c r="F148" s="221">
        <v>29046</v>
      </c>
      <c r="G148" s="221">
        <v>29046</v>
      </c>
      <c r="H148" s="221">
        <v>29046</v>
      </c>
      <c r="I148" s="221">
        <v>29046</v>
      </c>
      <c r="J148" s="221">
        <v>29047</v>
      </c>
      <c r="K148" s="242">
        <f t="shared" si="4"/>
        <v>145231</v>
      </c>
    </row>
    <row r="149" spans="1:11" ht="12.75">
      <c r="A149" s="219">
        <v>291</v>
      </c>
      <c r="B149" s="219" t="s">
        <v>565</v>
      </c>
      <c r="C149" s="220" t="s">
        <v>1603</v>
      </c>
      <c r="D149" s="220" t="s">
        <v>350</v>
      </c>
      <c r="E149" s="15" t="s">
        <v>1602</v>
      </c>
      <c r="F149" s="221">
        <v>29752</v>
      </c>
      <c r="G149" s="221">
        <v>29752</v>
      </c>
      <c r="H149" s="221">
        <v>29752</v>
      </c>
      <c r="I149" s="221">
        <v>29751</v>
      </c>
      <c r="J149" s="221">
        <v>29751</v>
      </c>
      <c r="K149" s="242">
        <f t="shared" si="4"/>
        <v>148758</v>
      </c>
    </row>
    <row r="150" spans="1:11" ht="12.75">
      <c r="A150" s="219">
        <v>740</v>
      </c>
      <c r="B150" s="219" t="s">
        <v>566</v>
      </c>
      <c r="C150" s="220" t="s">
        <v>1611</v>
      </c>
      <c r="D150" s="220" t="s">
        <v>351</v>
      </c>
      <c r="E150" s="15" t="s">
        <v>1610</v>
      </c>
      <c r="F150" s="221">
        <v>4147</v>
      </c>
      <c r="G150" s="221">
        <v>4147</v>
      </c>
      <c r="H150" s="221">
        <v>4147</v>
      </c>
      <c r="I150" s="221">
        <v>4147</v>
      </c>
      <c r="J150" s="221">
        <v>4147</v>
      </c>
      <c r="K150" s="242">
        <f t="shared" si="4"/>
        <v>20735</v>
      </c>
    </row>
    <row r="151" spans="1:11" ht="12.75">
      <c r="A151" s="219">
        <v>733</v>
      </c>
      <c r="B151" s="219" t="s">
        <v>568</v>
      </c>
      <c r="C151" s="15" t="s">
        <v>1629</v>
      </c>
      <c r="D151" s="220" t="s">
        <v>353</v>
      </c>
      <c r="E151" s="15" t="s">
        <v>624</v>
      </c>
      <c r="F151" s="221">
        <v>14202</v>
      </c>
      <c r="G151" s="221">
        <v>14202</v>
      </c>
      <c r="H151" s="221">
        <v>14202</v>
      </c>
      <c r="I151" s="221">
        <v>14202</v>
      </c>
      <c r="J151" s="221">
        <v>14202</v>
      </c>
      <c r="K151" s="242">
        <f t="shared" si="4"/>
        <v>71010</v>
      </c>
    </row>
    <row r="152" spans="1:11" ht="12.75">
      <c r="A152" s="219">
        <v>736</v>
      </c>
      <c r="B152" s="219" t="s">
        <v>569</v>
      </c>
      <c r="C152" s="15" t="s">
        <v>1635</v>
      </c>
      <c r="D152" s="220" t="s">
        <v>354</v>
      </c>
      <c r="E152" s="15" t="s">
        <v>1127</v>
      </c>
      <c r="F152" s="221">
        <v>15425</v>
      </c>
      <c r="G152" s="221">
        <v>15425</v>
      </c>
      <c r="H152" s="221">
        <v>15425</v>
      </c>
      <c r="I152" s="221">
        <v>15425</v>
      </c>
      <c r="J152" s="221">
        <v>15425</v>
      </c>
      <c r="K152" s="242">
        <f t="shared" si="4"/>
        <v>77125</v>
      </c>
    </row>
    <row r="153" spans="1:11" ht="12.75">
      <c r="A153" s="219">
        <v>734</v>
      </c>
      <c r="B153" s="219" t="s">
        <v>570</v>
      </c>
      <c r="C153" s="15" t="s">
        <v>1641</v>
      </c>
      <c r="D153" s="220" t="s">
        <v>416</v>
      </c>
      <c r="E153" s="15" t="s">
        <v>1640</v>
      </c>
      <c r="F153" s="221">
        <v>26359</v>
      </c>
      <c r="G153" s="221">
        <v>26359</v>
      </c>
      <c r="H153" s="221">
        <v>26359</v>
      </c>
      <c r="I153" s="221">
        <v>26359</v>
      </c>
      <c r="J153" s="221">
        <v>26359</v>
      </c>
      <c r="K153" s="242">
        <f t="shared" si="4"/>
        <v>131795</v>
      </c>
    </row>
    <row r="154" spans="1:11" ht="12.75">
      <c r="A154" s="219">
        <v>741</v>
      </c>
      <c r="B154" s="219" t="s">
        <v>567</v>
      </c>
      <c r="C154" s="15" t="s">
        <v>1650</v>
      </c>
      <c r="D154" s="220" t="s">
        <v>352</v>
      </c>
      <c r="E154" s="15" t="s">
        <v>1649</v>
      </c>
      <c r="F154" s="221">
        <v>18590</v>
      </c>
      <c r="G154" s="221">
        <v>18590</v>
      </c>
      <c r="H154" s="221">
        <v>18590</v>
      </c>
      <c r="I154" s="221">
        <v>18591</v>
      </c>
      <c r="J154" s="221">
        <v>18591</v>
      </c>
      <c r="K154" s="242">
        <f t="shared" si="4"/>
        <v>92952</v>
      </c>
    </row>
    <row r="155" spans="1:11" ht="12.75">
      <c r="A155" s="219">
        <v>70</v>
      </c>
      <c r="B155" s="219" t="s">
        <v>571</v>
      </c>
      <c r="C155" s="15" t="s">
        <v>1658</v>
      </c>
      <c r="D155" s="220" t="s">
        <v>355</v>
      </c>
      <c r="E155" s="15" t="s">
        <v>1657</v>
      </c>
      <c r="F155" s="221">
        <v>990397</v>
      </c>
      <c r="G155" s="221">
        <v>990397</v>
      </c>
      <c r="H155" s="221">
        <v>990397</v>
      </c>
      <c r="I155" s="221">
        <v>990398</v>
      </c>
      <c r="J155" s="221">
        <v>990398</v>
      </c>
      <c r="K155" s="242">
        <f>IF(SUM(F155:J155)&lt;&gt;0,SUM(F155:J155),"")</f>
        <v>4951987</v>
      </c>
    </row>
    <row r="156" spans="1:11" ht="12.75">
      <c r="A156" s="219">
        <v>75</v>
      </c>
      <c r="B156" s="219" t="s">
        <v>572</v>
      </c>
      <c r="C156" s="15" t="s">
        <v>1658</v>
      </c>
      <c r="D156" s="220" t="s">
        <v>356</v>
      </c>
      <c r="E156" s="15" t="s">
        <v>1666</v>
      </c>
      <c r="F156" s="221">
        <v>0</v>
      </c>
      <c r="G156" s="221">
        <v>0</v>
      </c>
      <c r="H156" s="221">
        <v>0</v>
      </c>
      <c r="I156" s="221">
        <v>0</v>
      </c>
      <c r="J156" s="221">
        <v>0</v>
      </c>
      <c r="K156" s="242">
        <v>0</v>
      </c>
    </row>
    <row r="157" spans="1:11" ht="12.75">
      <c r="A157" s="219">
        <v>77</v>
      </c>
      <c r="B157" s="219" t="s">
        <v>573</v>
      </c>
      <c r="C157" s="15" t="s">
        <v>1658</v>
      </c>
      <c r="D157" s="220" t="s">
        <v>362</v>
      </c>
      <c r="E157" s="15" t="s">
        <v>624</v>
      </c>
      <c r="F157" s="221">
        <v>167432</v>
      </c>
      <c r="G157" s="221">
        <v>167432</v>
      </c>
      <c r="H157" s="221">
        <v>167432</v>
      </c>
      <c r="I157" s="221">
        <v>167432</v>
      </c>
      <c r="J157" s="221">
        <v>167432</v>
      </c>
      <c r="K157" s="242">
        <f>IF(SUM(F157:J157)&lt;&gt;0,SUM(F157:J157),"")</f>
        <v>837160</v>
      </c>
    </row>
    <row r="158" spans="1:11" ht="12.75">
      <c r="A158" s="219">
        <v>74</v>
      </c>
      <c r="B158" s="219" t="s">
        <v>574</v>
      </c>
      <c r="C158" s="15" t="s">
        <v>1658</v>
      </c>
      <c r="D158" s="220" t="s">
        <v>363</v>
      </c>
      <c r="E158" s="15" t="s">
        <v>1671</v>
      </c>
      <c r="F158" s="221">
        <v>0</v>
      </c>
      <c r="G158" s="221">
        <v>0</v>
      </c>
      <c r="H158" s="221">
        <v>0</v>
      </c>
      <c r="I158" s="221">
        <v>0</v>
      </c>
      <c r="J158" s="221">
        <v>0</v>
      </c>
      <c r="K158" s="242">
        <v>0</v>
      </c>
    </row>
    <row r="159" spans="1:11" ht="12.75">
      <c r="A159" s="219">
        <v>68</v>
      </c>
      <c r="B159" s="219" t="s">
        <v>575</v>
      </c>
      <c r="C159" s="15" t="s">
        <v>1658</v>
      </c>
      <c r="D159" s="220" t="s">
        <v>364</v>
      </c>
      <c r="E159" s="15" t="s">
        <v>1065</v>
      </c>
      <c r="F159" s="221">
        <v>4838</v>
      </c>
      <c r="G159" s="221">
        <v>4838</v>
      </c>
      <c r="H159" s="221">
        <v>4838</v>
      </c>
      <c r="I159" s="221">
        <v>4837</v>
      </c>
      <c r="J159" s="221">
        <v>4837</v>
      </c>
      <c r="K159" s="242">
        <f>IF(SUM(F159:J159)&lt;&gt;0,SUM(F159:J159),"")</f>
        <v>24188</v>
      </c>
    </row>
    <row r="160" spans="1:11" ht="12.75">
      <c r="A160" s="219">
        <v>71</v>
      </c>
      <c r="B160" s="219" t="s">
        <v>576</v>
      </c>
      <c r="C160" s="15" t="s">
        <v>1658</v>
      </c>
      <c r="D160" s="220" t="s">
        <v>365</v>
      </c>
      <c r="E160" s="15" t="s">
        <v>1090</v>
      </c>
      <c r="F160" s="221">
        <v>0</v>
      </c>
      <c r="G160" s="221">
        <v>0</v>
      </c>
      <c r="H160" s="221">
        <v>0</v>
      </c>
      <c r="I160" s="221">
        <v>0</v>
      </c>
      <c r="J160" s="221">
        <v>0</v>
      </c>
      <c r="K160" s="242">
        <v>0</v>
      </c>
    </row>
    <row r="161" spans="1:11" ht="12.75">
      <c r="A161" s="219">
        <v>76</v>
      </c>
      <c r="B161" s="219" t="s">
        <v>577</v>
      </c>
      <c r="C161" s="15" t="s">
        <v>1658</v>
      </c>
      <c r="D161" s="220" t="s">
        <v>366</v>
      </c>
      <c r="E161" s="15" t="s">
        <v>814</v>
      </c>
      <c r="F161" s="221">
        <v>828920</v>
      </c>
      <c r="G161" s="221">
        <v>828920</v>
      </c>
      <c r="H161" s="221">
        <v>828920</v>
      </c>
      <c r="I161" s="221">
        <v>828919</v>
      </c>
      <c r="J161" s="221">
        <v>828919</v>
      </c>
      <c r="K161" s="242">
        <f>IF(SUM(F161:J161)&lt;&gt;0,SUM(F161:J161),"")</f>
        <v>4144598</v>
      </c>
    </row>
    <row r="162" spans="1:11" ht="12.75">
      <c r="A162" s="219">
        <v>69</v>
      </c>
      <c r="B162" s="219" t="s">
        <v>578</v>
      </c>
      <c r="C162" s="15" t="s">
        <v>1658</v>
      </c>
      <c r="D162" s="220" t="s">
        <v>367</v>
      </c>
      <c r="E162" s="15" t="s">
        <v>701</v>
      </c>
      <c r="F162" s="221">
        <v>990397</v>
      </c>
      <c r="G162" s="221">
        <v>990397</v>
      </c>
      <c r="H162" s="221">
        <v>990397</v>
      </c>
      <c r="I162" s="221">
        <v>990398</v>
      </c>
      <c r="J162" s="221">
        <v>990398</v>
      </c>
      <c r="K162" s="242">
        <f>IF(SUM(F162:J162)&lt;&gt;0,SUM(F162:J162),"")</f>
        <v>4951987</v>
      </c>
    </row>
    <row r="163" spans="1:11" ht="12.75">
      <c r="A163" s="219">
        <v>73</v>
      </c>
      <c r="B163" s="219" t="s">
        <v>579</v>
      </c>
      <c r="C163" s="15" t="s">
        <v>1658</v>
      </c>
      <c r="D163" s="220" t="s">
        <v>368</v>
      </c>
      <c r="E163" s="15" t="s">
        <v>1681</v>
      </c>
      <c r="F163" s="221">
        <v>0</v>
      </c>
      <c r="G163" s="221">
        <v>0</v>
      </c>
      <c r="H163" s="221">
        <v>0</v>
      </c>
      <c r="I163" s="221">
        <v>0</v>
      </c>
      <c r="J163" s="221">
        <v>0</v>
      </c>
      <c r="K163" s="242">
        <v>0</v>
      </c>
    </row>
    <row r="164" spans="1:11" ht="12.75">
      <c r="A164" s="219">
        <v>72</v>
      </c>
      <c r="B164" s="219" t="s">
        <v>580</v>
      </c>
      <c r="C164" s="15" t="s">
        <v>1658</v>
      </c>
      <c r="D164" s="220" t="s">
        <v>369</v>
      </c>
      <c r="E164" s="15" t="s">
        <v>913</v>
      </c>
      <c r="F164" s="221">
        <v>0</v>
      </c>
      <c r="G164" s="221">
        <v>0</v>
      </c>
      <c r="H164" s="221">
        <v>0</v>
      </c>
      <c r="I164" s="221">
        <v>0</v>
      </c>
      <c r="J164" s="221">
        <v>0</v>
      </c>
      <c r="K164" s="242">
        <v>0</v>
      </c>
    </row>
    <row r="165" spans="1:11" ht="12.75">
      <c r="A165" s="219">
        <v>92</v>
      </c>
      <c r="B165" s="219" t="s">
        <v>581</v>
      </c>
      <c r="C165" s="15" t="s">
        <v>1658</v>
      </c>
      <c r="D165" s="220" t="s">
        <v>370</v>
      </c>
      <c r="E165" s="15" t="s">
        <v>642</v>
      </c>
      <c r="F165" s="221">
        <v>223294</v>
      </c>
      <c r="G165" s="221">
        <v>223294</v>
      </c>
      <c r="H165" s="221">
        <v>223294</v>
      </c>
      <c r="I165" s="221">
        <v>223295</v>
      </c>
      <c r="J165" s="221">
        <v>223295</v>
      </c>
      <c r="K165" s="242">
        <f aca="true" t="shared" si="5" ref="K165:K173">IF(SUM(F165:J165)&lt;&gt;0,SUM(F165:J165),"")</f>
        <v>1116472</v>
      </c>
    </row>
    <row r="166" spans="1:11" ht="12.75">
      <c r="A166" s="219">
        <v>307</v>
      </c>
      <c r="B166" s="219" t="s">
        <v>582</v>
      </c>
      <c r="C166" s="15" t="s">
        <v>1685</v>
      </c>
      <c r="D166" s="220" t="s">
        <v>371</v>
      </c>
      <c r="E166" s="15" t="s">
        <v>642</v>
      </c>
      <c r="F166" s="221">
        <v>1119158</v>
      </c>
      <c r="G166" s="221">
        <v>1119158</v>
      </c>
      <c r="H166" s="221">
        <v>1119158</v>
      </c>
      <c r="I166" s="221">
        <v>1119158</v>
      </c>
      <c r="J166" s="221">
        <v>1119158</v>
      </c>
      <c r="K166" s="242">
        <f t="shared" si="5"/>
        <v>5595790</v>
      </c>
    </row>
    <row r="167" spans="1:11" ht="12.75">
      <c r="A167" s="219">
        <v>82</v>
      </c>
      <c r="B167" s="219" t="s">
        <v>583</v>
      </c>
      <c r="C167" s="15" t="s">
        <v>1658</v>
      </c>
      <c r="D167" s="220" t="s">
        <v>372</v>
      </c>
      <c r="E167" s="15" t="s">
        <v>1688</v>
      </c>
      <c r="F167" s="221">
        <v>323</v>
      </c>
      <c r="G167" s="221">
        <v>323</v>
      </c>
      <c r="H167" s="221">
        <v>323</v>
      </c>
      <c r="I167" s="221">
        <v>323</v>
      </c>
      <c r="J167" s="221">
        <v>323</v>
      </c>
      <c r="K167" s="242">
        <f t="shared" si="5"/>
        <v>1615</v>
      </c>
    </row>
    <row r="168" spans="1:11" ht="12.75">
      <c r="A168" s="219">
        <v>80</v>
      </c>
      <c r="B168" s="219" t="s">
        <v>584</v>
      </c>
      <c r="C168" s="15" t="s">
        <v>1658</v>
      </c>
      <c r="D168" s="220" t="s">
        <v>373</v>
      </c>
      <c r="E168" s="15" t="s">
        <v>1690</v>
      </c>
      <c r="F168" s="221">
        <v>323</v>
      </c>
      <c r="G168" s="221">
        <v>323</v>
      </c>
      <c r="H168" s="221">
        <v>323</v>
      </c>
      <c r="I168" s="221">
        <v>323</v>
      </c>
      <c r="J168" s="221">
        <v>323</v>
      </c>
      <c r="K168" s="242">
        <f t="shared" si="5"/>
        <v>1615</v>
      </c>
    </row>
    <row r="169" spans="1:11" ht="12.75">
      <c r="A169" s="219">
        <v>81</v>
      </c>
      <c r="B169" s="219" t="s">
        <v>585</v>
      </c>
      <c r="C169" s="15" t="s">
        <v>1658</v>
      </c>
      <c r="D169" s="220" t="s">
        <v>374</v>
      </c>
      <c r="E169" s="15" t="s">
        <v>1692</v>
      </c>
      <c r="F169" s="221">
        <v>323</v>
      </c>
      <c r="G169" s="221">
        <v>323</v>
      </c>
      <c r="H169" s="221">
        <v>323</v>
      </c>
      <c r="I169" s="221">
        <v>323</v>
      </c>
      <c r="J169" s="221">
        <v>323</v>
      </c>
      <c r="K169" s="242">
        <f t="shared" si="5"/>
        <v>1615</v>
      </c>
    </row>
    <row r="170" spans="1:11" ht="12.75">
      <c r="A170" s="219">
        <v>83</v>
      </c>
      <c r="B170" s="219" t="s">
        <v>586</v>
      </c>
      <c r="C170" s="15" t="s">
        <v>1658</v>
      </c>
      <c r="D170" s="220" t="s">
        <v>375</v>
      </c>
      <c r="E170" s="15" t="s">
        <v>1694</v>
      </c>
      <c r="F170" s="221">
        <v>323</v>
      </c>
      <c r="G170" s="221">
        <v>323</v>
      </c>
      <c r="H170" s="221">
        <v>323</v>
      </c>
      <c r="I170" s="221">
        <v>323</v>
      </c>
      <c r="J170" s="221">
        <v>323</v>
      </c>
      <c r="K170" s="242">
        <f t="shared" si="5"/>
        <v>1615</v>
      </c>
    </row>
    <row r="171" spans="1:11" ht="12.75">
      <c r="A171" s="219">
        <v>78</v>
      </c>
      <c r="B171" s="219" t="s">
        <v>587</v>
      </c>
      <c r="C171" s="15" t="s">
        <v>1658</v>
      </c>
      <c r="D171" s="220" t="s">
        <v>376</v>
      </c>
      <c r="E171" s="15" t="s">
        <v>1082</v>
      </c>
      <c r="F171" s="221">
        <v>323</v>
      </c>
      <c r="G171" s="221">
        <v>323</v>
      </c>
      <c r="H171" s="221">
        <v>323</v>
      </c>
      <c r="I171" s="221">
        <v>323</v>
      </c>
      <c r="J171" s="221">
        <v>323</v>
      </c>
      <c r="K171" s="242">
        <f t="shared" si="5"/>
        <v>1615</v>
      </c>
    </row>
    <row r="172" spans="1:11" ht="12.75">
      <c r="A172" s="219">
        <v>79</v>
      </c>
      <c r="B172" s="219" t="s">
        <v>588</v>
      </c>
      <c r="C172" s="15" t="s">
        <v>1658</v>
      </c>
      <c r="D172" s="220" t="s">
        <v>377</v>
      </c>
      <c r="E172" s="15" t="s">
        <v>733</v>
      </c>
      <c r="F172" s="221">
        <v>574</v>
      </c>
      <c r="G172" s="221">
        <v>574</v>
      </c>
      <c r="H172" s="221">
        <v>574</v>
      </c>
      <c r="I172" s="221">
        <v>574</v>
      </c>
      <c r="J172" s="221">
        <v>575</v>
      </c>
      <c r="K172" s="242">
        <f t="shared" si="5"/>
        <v>2871</v>
      </c>
    </row>
    <row r="173" spans="1:11" ht="12.75">
      <c r="A173" s="219">
        <v>297</v>
      </c>
      <c r="B173" s="219" t="s">
        <v>589</v>
      </c>
      <c r="C173" s="15" t="s">
        <v>1698</v>
      </c>
      <c r="D173" s="220" t="s">
        <v>378</v>
      </c>
      <c r="E173" s="15" t="s">
        <v>624</v>
      </c>
      <c r="F173" s="221">
        <v>807066</v>
      </c>
      <c r="G173" s="221">
        <v>807066</v>
      </c>
      <c r="H173" s="221">
        <v>807066</v>
      </c>
      <c r="I173" s="221">
        <v>807066</v>
      </c>
      <c r="J173" s="221">
        <v>807067</v>
      </c>
      <c r="K173" s="242">
        <f t="shared" si="5"/>
        <v>4035331</v>
      </c>
    </row>
    <row r="174" spans="1:11" ht="12.75">
      <c r="A174" s="219">
        <v>299</v>
      </c>
      <c r="B174" s="219" t="s">
        <v>590</v>
      </c>
      <c r="C174" s="15" t="s">
        <v>1698</v>
      </c>
      <c r="D174" s="220" t="s">
        <v>379</v>
      </c>
      <c r="E174" s="15" t="s">
        <v>1371</v>
      </c>
      <c r="F174" s="221">
        <v>0</v>
      </c>
      <c r="G174" s="221">
        <v>0</v>
      </c>
      <c r="H174" s="221">
        <v>0</v>
      </c>
      <c r="I174" s="221">
        <v>0</v>
      </c>
      <c r="J174" s="221">
        <v>0</v>
      </c>
      <c r="K174" s="242">
        <v>0</v>
      </c>
    </row>
    <row r="175" spans="1:11" ht="12.75">
      <c r="A175" s="219">
        <v>298</v>
      </c>
      <c r="B175" s="219" t="s">
        <v>591</v>
      </c>
      <c r="C175" s="15" t="s">
        <v>1698</v>
      </c>
      <c r="D175" s="220" t="s">
        <v>380</v>
      </c>
      <c r="E175" s="15" t="s">
        <v>624</v>
      </c>
      <c r="F175" s="221">
        <v>169194</v>
      </c>
      <c r="G175" s="221">
        <v>169194</v>
      </c>
      <c r="H175" s="221">
        <v>169194</v>
      </c>
      <c r="I175" s="221">
        <v>169194</v>
      </c>
      <c r="J175" s="221">
        <v>169194</v>
      </c>
      <c r="K175" s="242">
        <f aca="true" t="shared" si="6" ref="K175:K219">IF(SUM(F175:J175)&lt;&gt;0,SUM(F175:J175),"")</f>
        <v>845970</v>
      </c>
    </row>
    <row r="176" spans="1:11" ht="12.75">
      <c r="A176" s="219">
        <v>728</v>
      </c>
      <c r="B176" s="219" t="s">
        <v>592</v>
      </c>
      <c r="C176" s="15" t="s">
        <v>1712</v>
      </c>
      <c r="D176" s="220" t="s">
        <v>381</v>
      </c>
      <c r="E176" s="15" t="s">
        <v>1711</v>
      </c>
      <c r="F176" s="221">
        <v>50248</v>
      </c>
      <c r="G176" s="221">
        <v>50248</v>
      </c>
      <c r="H176" s="221">
        <v>50248</v>
      </c>
      <c r="I176" s="221">
        <v>50247</v>
      </c>
      <c r="J176" s="221">
        <v>50247</v>
      </c>
      <c r="K176" s="242">
        <f t="shared" si="6"/>
        <v>251238</v>
      </c>
    </row>
    <row r="177" spans="1:11" ht="12.75">
      <c r="A177" s="219">
        <v>729</v>
      </c>
      <c r="B177" s="219" t="s">
        <v>593</v>
      </c>
      <c r="C177" s="15" t="s">
        <v>1712</v>
      </c>
      <c r="D177" s="220" t="s">
        <v>382</v>
      </c>
      <c r="E177" s="15" t="s">
        <v>1720</v>
      </c>
      <c r="F177" s="221">
        <v>12354</v>
      </c>
      <c r="G177" s="221">
        <v>12354</v>
      </c>
      <c r="H177" s="221">
        <v>12354</v>
      </c>
      <c r="I177" s="221">
        <v>12353</v>
      </c>
      <c r="J177" s="221">
        <v>12353</v>
      </c>
      <c r="K177" s="242">
        <f t="shared" si="6"/>
        <v>61768</v>
      </c>
    </row>
    <row r="178" spans="1:11" ht="12.75">
      <c r="A178" s="219">
        <v>730</v>
      </c>
      <c r="B178" s="219" t="s">
        <v>594</v>
      </c>
      <c r="C178" s="15" t="s">
        <v>1712</v>
      </c>
      <c r="D178" s="220" t="s">
        <v>383</v>
      </c>
      <c r="E178" s="15" t="s">
        <v>1722</v>
      </c>
      <c r="F178" s="221">
        <v>15232</v>
      </c>
      <c r="G178" s="221">
        <v>15232</v>
      </c>
      <c r="H178" s="221">
        <v>15232</v>
      </c>
      <c r="I178" s="221">
        <v>15232</v>
      </c>
      <c r="J178" s="221">
        <v>15232</v>
      </c>
      <c r="K178" s="242">
        <f t="shared" si="6"/>
        <v>76160</v>
      </c>
    </row>
    <row r="179" spans="1:11" ht="12.75">
      <c r="A179" s="219">
        <v>731</v>
      </c>
      <c r="B179" s="219" t="s">
        <v>595</v>
      </c>
      <c r="C179" s="15" t="s">
        <v>1712</v>
      </c>
      <c r="D179" s="220" t="s">
        <v>384</v>
      </c>
      <c r="E179" s="15" t="s">
        <v>1688</v>
      </c>
      <c r="F179" s="221">
        <v>1855</v>
      </c>
      <c r="G179" s="221">
        <v>1855</v>
      </c>
      <c r="H179" s="221">
        <v>1855</v>
      </c>
      <c r="I179" s="221">
        <v>1855</v>
      </c>
      <c r="J179" s="221">
        <v>1856</v>
      </c>
      <c r="K179" s="242">
        <f t="shared" si="6"/>
        <v>9276</v>
      </c>
    </row>
    <row r="180" spans="1:11" ht="12.75">
      <c r="A180" s="219">
        <v>633</v>
      </c>
      <c r="B180" s="219" t="s">
        <v>596</v>
      </c>
      <c r="C180" s="220" t="s">
        <v>1033</v>
      </c>
      <c r="D180" s="220" t="s">
        <v>385</v>
      </c>
      <c r="E180" s="15" t="s">
        <v>1688</v>
      </c>
      <c r="F180" s="221">
        <v>180823</v>
      </c>
      <c r="G180" s="221">
        <v>180823</v>
      </c>
      <c r="H180" s="221">
        <v>180823</v>
      </c>
      <c r="I180" s="221">
        <v>180823</v>
      </c>
      <c r="J180" s="221">
        <v>180823</v>
      </c>
      <c r="K180" s="242">
        <f t="shared" si="6"/>
        <v>904115</v>
      </c>
    </row>
    <row r="181" spans="1:11" ht="12.75">
      <c r="A181" s="219">
        <v>632</v>
      </c>
      <c r="B181" s="219" t="s">
        <v>597</v>
      </c>
      <c r="C181" s="223" t="s">
        <v>1031</v>
      </c>
      <c r="D181" s="220" t="s">
        <v>1032</v>
      </c>
      <c r="E181" s="15" t="s">
        <v>1688</v>
      </c>
      <c r="F181" s="221">
        <v>4783</v>
      </c>
      <c r="G181" s="221">
        <v>4783</v>
      </c>
      <c r="H181" s="221">
        <v>4783</v>
      </c>
      <c r="I181" s="221">
        <v>4783</v>
      </c>
      <c r="J181" s="221">
        <v>4783</v>
      </c>
      <c r="K181" s="242">
        <f t="shared" si="6"/>
        <v>23915</v>
      </c>
    </row>
    <row r="182" spans="1:11" ht="12.75">
      <c r="A182" s="219">
        <v>735</v>
      </c>
      <c r="B182" s="219" t="s">
        <v>598</v>
      </c>
      <c r="C182" s="15" t="s">
        <v>1736</v>
      </c>
      <c r="D182" s="220" t="s">
        <v>387</v>
      </c>
      <c r="E182" s="15" t="s">
        <v>1688</v>
      </c>
      <c r="F182" s="221">
        <v>6461</v>
      </c>
      <c r="G182" s="221">
        <v>6461</v>
      </c>
      <c r="H182" s="221">
        <v>6461</v>
      </c>
      <c r="I182" s="221">
        <v>6461</v>
      </c>
      <c r="J182" s="221">
        <v>6461</v>
      </c>
      <c r="K182" s="242">
        <f t="shared" si="6"/>
        <v>32305</v>
      </c>
    </row>
    <row r="183" spans="1:11" ht="12.75">
      <c r="A183" s="219">
        <v>183</v>
      </c>
      <c r="B183" s="219" t="s">
        <v>1740</v>
      </c>
      <c r="C183" s="15" t="s">
        <v>2145</v>
      </c>
      <c r="D183" s="220" t="s">
        <v>2036</v>
      </c>
      <c r="E183" s="15" t="s">
        <v>1868</v>
      </c>
      <c r="F183" s="221">
        <v>16777</v>
      </c>
      <c r="G183" s="221">
        <v>16777</v>
      </c>
      <c r="H183" s="221">
        <v>16778</v>
      </c>
      <c r="I183" s="221">
        <v>16778</v>
      </c>
      <c r="J183" s="221">
        <v>16778</v>
      </c>
      <c r="K183" s="242">
        <f t="shared" si="6"/>
        <v>83888</v>
      </c>
    </row>
    <row r="184" spans="1:11" ht="12.75">
      <c r="A184" s="219">
        <v>174</v>
      </c>
      <c r="B184" s="219" t="s">
        <v>1741</v>
      </c>
      <c r="C184" s="15" t="s">
        <v>2146</v>
      </c>
      <c r="D184" s="220" t="s">
        <v>2037</v>
      </c>
      <c r="E184" s="15" t="s">
        <v>1870</v>
      </c>
      <c r="F184" s="221">
        <v>20778</v>
      </c>
      <c r="G184" s="221">
        <v>20778</v>
      </c>
      <c r="H184" s="221">
        <v>20779</v>
      </c>
      <c r="I184" s="221">
        <v>20779</v>
      </c>
      <c r="J184" s="221">
        <v>20779</v>
      </c>
      <c r="K184" s="242">
        <f t="shared" si="6"/>
        <v>103893</v>
      </c>
    </row>
    <row r="185" spans="1:11" ht="12.75">
      <c r="A185" s="219">
        <v>114</v>
      </c>
      <c r="B185" s="219" t="s">
        <v>1743</v>
      </c>
      <c r="C185" s="15" t="s">
        <v>2147</v>
      </c>
      <c r="D185" s="220" t="s">
        <v>2039</v>
      </c>
      <c r="E185" s="15" t="s">
        <v>1873</v>
      </c>
      <c r="F185" s="221">
        <v>110327</v>
      </c>
      <c r="G185" s="221">
        <v>110327</v>
      </c>
      <c r="H185" s="221">
        <v>110328</v>
      </c>
      <c r="I185" s="221">
        <v>110328</v>
      </c>
      <c r="J185" s="221">
        <v>110328</v>
      </c>
      <c r="K185" s="242">
        <f t="shared" si="6"/>
        <v>551638</v>
      </c>
    </row>
    <row r="186" spans="1:11" ht="12.75">
      <c r="A186" s="219">
        <v>110</v>
      </c>
      <c r="B186" s="219" t="s">
        <v>1744</v>
      </c>
      <c r="C186" s="15" t="s">
        <v>2147</v>
      </c>
      <c r="D186" s="220" t="s">
        <v>2040</v>
      </c>
      <c r="E186" s="15" t="s">
        <v>1875</v>
      </c>
      <c r="F186" s="221">
        <v>256816</v>
      </c>
      <c r="G186" s="221">
        <v>256817</v>
      </c>
      <c r="H186" s="221">
        <v>0</v>
      </c>
      <c r="I186" s="221">
        <v>0</v>
      </c>
      <c r="J186" s="221">
        <v>0</v>
      </c>
      <c r="K186" s="242">
        <f t="shared" si="6"/>
        <v>513633</v>
      </c>
    </row>
    <row r="187" spans="1:11" ht="12.75">
      <c r="A187" s="219">
        <v>118</v>
      </c>
      <c r="B187" s="219" t="s">
        <v>1745</v>
      </c>
      <c r="C187" s="15" t="s">
        <v>2147</v>
      </c>
      <c r="D187" s="220" t="s">
        <v>2041</v>
      </c>
      <c r="E187" s="15" t="s">
        <v>1875</v>
      </c>
      <c r="F187" s="221">
        <v>122321</v>
      </c>
      <c r="G187" s="221">
        <v>122322</v>
      </c>
      <c r="H187" s="221">
        <v>0</v>
      </c>
      <c r="I187" s="221">
        <v>0</v>
      </c>
      <c r="J187" s="221">
        <v>0</v>
      </c>
      <c r="K187" s="242">
        <f t="shared" si="6"/>
        <v>244643</v>
      </c>
    </row>
    <row r="188" spans="1:11" ht="12.75">
      <c r="A188" s="219">
        <v>117</v>
      </c>
      <c r="B188" s="219" t="s">
        <v>1746</v>
      </c>
      <c r="C188" s="15" t="s">
        <v>2147</v>
      </c>
      <c r="D188" s="220" t="s">
        <v>2042</v>
      </c>
      <c r="E188" s="15" t="s">
        <v>1877</v>
      </c>
      <c r="F188" s="221">
        <v>618204</v>
      </c>
      <c r="G188" s="221">
        <v>618205</v>
      </c>
      <c r="H188" s="221">
        <v>0</v>
      </c>
      <c r="I188" s="221">
        <v>0</v>
      </c>
      <c r="J188" s="221">
        <v>0</v>
      </c>
      <c r="K188" s="242">
        <f t="shared" si="6"/>
        <v>1236409</v>
      </c>
    </row>
    <row r="189" spans="1:11" ht="12.75">
      <c r="A189" s="219">
        <v>112</v>
      </c>
      <c r="B189" s="219" t="s">
        <v>1747</v>
      </c>
      <c r="C189" s="15" t="s">
        <v>2147</v>
      </c>
      <c r="D189" s="220" t="s">
        <v>2043</v>
      </c>
      <c r="E189" s="15" t="s">
        <v>1877</v>
      </c>
      <c r="F189" s="221">
        <v>496102</v>
      </c>
      <c r="G189" s="221">
        <v>496103</v>
      </c>
      <c r="H189" s="221">
        <v>166309</v>
      </c>
      <c r="I189" s="221">
        <v>166310</v>
      </c>
      <c r="J189" s="221">
        <v>166310</v>
      </c>
      <c r="K189" s="242">
        <f t="shared" si="6"/>
        <v>1491134</v>
      </c>
    </row>
    <row r="190" spans="1:11" ht="12.75">
      <c r="A190" s="219">
        <v>113</v>
      </c>
      <c r="B190" s="219" t="s">
        <v>1749</v>
      </c>
      <c r="C190" s="15" t="s">
        <v>2147</v>
      </c>
      <c r="D190" s="220" t="s">
        <v>2045</v>
      </c>
      <c r="E190" s="15" t="s">
        <v>1873</v>
      </c>
      <c r="F190" s="221">
        <v>974887</v>
      </c>
      <c r="G190" s="221">
        <v>974888</v>
      </c>
      <c r="H190" s="221">
        <v>276140</v>
      </c>
      <c r="I190" s="221">
        <v>276141</v>
      </c>
      <c r="J190" s="221">
        <v>276141</v>
      </c>
      <c r="K190" s="242">
        <f t="shared" si="6"/>
        <v>2778197</v>
      </c>
    </row>
    <row r="191" spans="1:11" ht="12.75">
      <c r="A191" s="219">
        <v>111</v>
      </c>
      <c r="B191" s="219" t="s">
        <v>1750</v>
      </c>
      <c r="C191" s="15" t="s">
        <v>2147</v>
      </c>
      <c r="D191" s="220" t="s">
        <v>2046</v>
      </c>
      <c r="E191" s="15" t="s">
        <v>1873</v>
      </c>
      <c r="F191" s="221">
        <v>616499</v>
      </c>
      <c r="G191" s="221">
        <v>616499</v>
      </c>
      <c r="H191" s="221">
        <v>0</v>
      </c>
      <c r="I191" s="221">
        <v>0</v>
      </c>
      <c r="J191" s="221">
        <v>0</v>
      </c>
      <c r="K191" s="242">
        <f t="shared" si="6"/>
        <v>1232998</v>
      </c>
    </row>
    <row r="192" spans="1:11" ht="12.75">
      <c r="A192" s="219">
        <v>20</v>
      </c>
      <c r="B192" s="219" t="s">
        <v>1751</v>
      </c>
      <c r="C192" s="15" t="s">
        <v>2091</v>
      </c>
      <c r="D192" s="220" t="s">
        <v>2047</v>
      </c>
      <c r="E192" s="15" t="s">
        <v>1882</v>
      </c>
      <c r="F192" s="221">
        <v>12007</v>
      </c>
      <c r="G192" s="221">
        <v>12007</v>
      </c>
      <c r="H192" s="221">
        <v>12008</v>
      </c>
      <c r="I192" s="221">
        <v>12008</v>
      </c>
      <c r="J192" s="221">
        <v>12008</v>
      </c>
      <c r="K192" s="242">
        <f t="shared" si="6"/>
        <v>60038</v>
      </c>
    </row>
    <row r="193" spans="1:11" ht="12.75">
      <c r="A193" s="219">
        <v>21</v>
      </c>
      <c r="B193" s="219" t="s">
        <v>1752</v>
      </c>
      <c r="C193" s="15" t="s">
        <v>2091</v>
      </c>
      <c r="D193" s="220" t="s">
        <v>2048</v>
      </c>
      <c r="E193" s="15" t="s">
        <v>1884</v>
      </c>
      <c r="F193" s="221">
        <v>47210</v>
      </c>
      <c r="G193" s="221">
        <v>47210</v>
      </c>
      <c r="H193" s="221">
        <v>47210</v>
      </c>
      <c r="I193" s="221">
        <v>47211</v>
      </c>
      <c r="J193" s="221">
        <v>47211</v>
      </c>
      <c r="K193" s="242">
        <f t="shared" si="6"/>
        <v>236052</v>
      </c>
    </row>
    <row r="194" spans="1:11" ht="12.75">
      <c r="A194" s="219">
        <v>178</v>
      </c>
      <c r="B194" s="219" t="s">
        <v>1753</v>
      </c>
      <c r="C194" s="15" t="s">
        <v>2049</v>
      </c>
      <c r="D194" s="220" t="s">
        <v>2049</v>
      </c>
      <c r="E194" s="15" t="s">
        <v>1886</v>
      </c>
      <c r="F194" s="221">
        <v>90357</v>
      </c>
      <c r="G194" s="221">
        <v>90357</v>
      </c>
      <c r="H194" s="221">
        <v>90357</v>
      </c>
      <c r="I194" s="221">
        <v>90358</v>
      </c>
      <c r="J194" s="221">
        <v>90358</v>
      </c>
      <c r="K194" s="242">
        <f t="shared" si="6"/>
        <v>451787</v>
      </c>
    </row>
    <row r="195" spans="1:11" ht="12.75">
      <c r="A195" s="219">
        <v>226</v>
      </c>
      <c r="B195" s="219" t="s">
        <v>1754</v>
      </c>
      <c r="C195" s="15" t="s">
        <v>2088</v>
      </c>
      <c r="D195" s="220" t="s">
        <v>2050</v>
      </c>
      <c r="E195" s="15" t="s">
        <v>1886</v>
      </c>
      <c r="F195" s="221">
        <v>36668</v>
      </c>
      <c r="G195" s="221">
        <v>36668</v>
      </c>
      <c r="H195" s="221">
        <v>36668</v>
      </c>
      <c r="I195" s="221">
        <v>36668</v>
      </c>
      <c r="J195" s="221">
        <v>36668</v>
      </c>
      <c r="K195" s="242">
        <f t="shared" si="6"/>
        <v>183340</v>
      </c>
    </row>
    <row r="196" spans="1:11" ht="12.75">
      <c r="A196" s="219">
        <v>125</v>
      </c>
      <c r="B196" s="219" t="s">
        <v>1756</v>
      </c>
      <c r="C196" s="15" t="s">
        <v>2092</v>
      </c>
      <c r="D196" s="220" t="s">
        <v>2052</v>
      </c>
      <c r="E196" s="15" t="s">
        <v>1886</v>
      </c>
      <c r="F196" s="221">
        <v>134983</v>
      </c>
      <c r="G196" s="221">
        <v>134983</v>
      </c>
      <c r="H196" s="221">
        <v>134983</v>
      </c>
      <c r="I196" s="221">
        <v>134984</v>
      </c>
      <c r="J196" s="221">
        <v>134984</v>
      </c>
      <c r="K196" s="242">
        <f t="shared" si="6"/>
        <v>674917</v>
      </c>
    </row>
    <row r="197" spans="1:11" ht="12.75">
      <c r="A197" s="219">
        <v>270</v>
      </c>
      <c r="B197" s="219" t="s">
        <v>1757</v>
      </c>
      <c r="C197" s="15" t="s">
        <v>2093</v>
      </c>
      <c r="D197" s="220" t="s">
        <v>2053</v>
      </c>
      <c r="E197" s="15" t="s">
        <v>1892</v>
      </c>
      <c r="F197" s="221">
        <v>96857</v>
      </c>
      <c r="G197" s="221">
        <v>96857</v>
      </c>
      <c r="H197" s="221">
        <v>96857</v>
      </c>
      <c r="I197" s="221">
        <v>96858</v>
      </c>
      <c r="J197" s="221">
        <v>96858</v>
      </c>
      <c r="K197" s="242">
        <f t="shared" si="6"/>
        <v>484287</v>
      </c>
    </row>
    <row r="198" spans="1:11" ht="12.75">
      <c r="A198" s="219">
        <v>216</v>
      </c>
      <c r="B198" s="219" t="s">
        <v>1758</v>
      </c>
      <c r="C198" s="15" t="s">
        <v>2094</v>
      </c>
      <c r="D198" s="220" t="s">
        <v>2054</v>
      </c>
      <c r="E198" s="15" t="s">
        <v>1894</v>
      </c>
      <c r="F198" s="221">
        <v>629079</v>
      </c>
      <c r="G198" s="221">
        <v>629080</v>
      </c>
      <c r="H198" s="221">
        <v>629080</v>
      </c>
      <c r="I198" s="221">
        <v>629080</v>
      </c>
      <c r="J198" s="221">
        <v>629080</v>
      </c>
      <c r="K198" s="242">
        <f t="shared" si="6"/>
        <v>3145399</v>
      </c>
    </row>
    <row r="199" spans="1:11" ht="12.75">
      <c r="A199" s="219">
        <v>217</v>
      </c>
      <c r="B199" s="219" t="s">
        <v>1759</v>
      </c>
      <c r="C199" s="15" t="s">
        <v>2094</v>
      </c>
      <c r="D199" s="220" t="s">
        <v>2055</v>
      </c>
      <c r="E199" s="15" t="s">
        <v>1896</v>
      </c>
      <c r="F199" s="221">
        <v>284449</v>
      </c>
      <c r="G199" s="221">
        <v>284450</v>
      </c>
      <c r="H199" s="221">
        <v>284450</v>
      </c>
      <c r="I199" s="221">
        <v>284450</v>
      </c>
      <c r="J199" s="221">
        <v>284450</v>
      </c>
      <c r="K199" s="242">
        <f t="shared" si="6"/>
        <v>1422249</v>
      </c>
    </row>
    <row r="200" spans="1:11" ht="12.75">
      <c r="A200" s="219">
        <v>218</v>
      </c>
      <c r="B200" s="219" t="s">
        <v>1760</v>
      </c>
      <c r="C200" s="15" t="s">
        <v>2094</v>
      </c>
      <c r="D200" s="220" t="s">
        <v>2056</v>
      </c>
      <c r="E200" s="15" t="s">
        <v>1898</v>
      </c>
      <c r="F200" s="221">
        <v>145655</v>
      </c>
      <c r="G200" s="221">
        <v>145656</v>
      </c>
      <c r="H200" s="221">
        <v>145656</v>
      </c>
      <c r="I200" s="221">
        <v>145656</v>
      </c>
      <c r="J200" s="221">
        <v>145656</v>
      </c>
      <c r="K200" s="242">
        <f t="shared" si="6"/>
        <v>728279</v>
      </c>
    </row>
    <row r="201" spans="1:11" ht="12.75">
      <c r="A201" s="219">
        <v>285</v>
      </c>
      <c r="B201" s="219" t="s">
        <v>1761</v>
      </c>
      <c r="C201" s="15" t="s">
        <v>2095</v>
      </c>
      <c r="D201" s="220" t="s">
        <v>2057</v>
      </c>
      <c r="E201" s="15" t="s">
        <v>1900</v>
      </c>
      <c r="F201" s="221">
        <v>590778</v>
      </c>
      <c r="G201" s="221">
        <v>590779</v>
      </c>
      <c r="H201" s="221">
        <v>590779</v>
      </c>
      <c r="I201" s="221">
        <v>590779</v>
      </c>
      <c r="J201" s="221">
        <v>590779</v>
      </c>
      <c r="K201" s="242">
        <f t="shared" si="6"/>
        <v>2953894</v>
      </c>
    </row>
    <row r="202" spans="1:11" ht="12.75">
      <c r="A202" s="219">
        <v>284</v>
      </c>
      <c r="B202" s="219" t="s">
        <v>1762</v>
      </c>
      <c r="C202" s="15" t="s">
        <v>2095</v>
      </c>
      <c r="D202" s="220" t="s">
        <v>2058</v>
      </c>
      <c r="E202" s="15" t="s">
        <v>1900</v>
      </c>
      <c r="F202" s="221">
        <v>364644</v>
      </c>
      <c r="G202" s="221">
        <v>364644</v>
      </c>
      <c r="H202" s="221">
        <v>364644</v>
      </c>
      <c r="I202" s="221">
        <v>364644</v>
      </c>
      <c r="J202" s="221">
        <v>364644</v>
      </c>
      <c r="K202" s="242">
        <f t="shared" si="6"/>
        <v>1823220</v>
      </c>
    </row>
    <row r="203" spans="1:11" ht="12.75">
      <c r="A203" s="219">
        <v>288</v>
      </c>
      <c r="B203" s="219" t="s">
        <v>1763</v>
      </c>
      <c r="C203" s="15" t="s">
        <v>2095</v>
      </c>
      <c r="D203" s="220" t="s">
        <v>2059</v>
      </c>
      <c r="E203" s="15" t="s">
        <v>1900</v>
      </c>
      <c r="F203" s="221">
        <v>1112462</v>
      </c>
      <c r="G203" s="221">
        <v>1112462</v>
      </c>
      <c r="H203" s="221">
        <v>1112462</v>
      </c>
      <c r="I203" s="221">
        <v>1112462</v>
      </c>
      <c r="J203" s="221">
        <v>1112462</v>
      </c>
      <c r="K203" s="242">
        <f t="shared" si="6"/>
        <v>5562310</v>
      </c>
    </row>
    <row r="204" spans="1:11" ht="12.75">
      <c r="A204" s="219">
        <v>43</v>
      </c>
      <c r="B204" s="219" t="s">
        <v>1764</v>
      </c>
      <c r="C204" s="15" t="s">
        <v>2096</v>
      </c>
      <c r="D204" s="220" t="s">
        <v>2060</v>
      </c>
      <c r="E204" s="15" t="s">
        <v>1903</v>
      </c>
      <c r="F204" s="221">
        <v>51578</v>
      </c>
      <c r="G204" s="221">
        <v>51578</v>
      </c>
      <c r="H204" s="221">
        <v>51578</v>
      </c>
      <c r="I204" s="221">
        <v>51579</v>
      </c>
      <c r="J204" s="221">
        <v>51579</v>
      </c>
      <c r="K204" s="242">
        <f t="shared" si="6"/>
        <v>257892</v>
      </c>
    </row>
    <row r="205" spans="1:11" ht="12.75">
      <c r="A205" s="219">
        <v>25</v>
      </c>
      <c r="B205" s="219" t="s">
        <v>1765</v>
      </c>
      <c r="C205" s="15" t="s">
        <v>2097</v>
      </c>
      <c r="D205" s="220" t="s">
        <v>2061</v>
      </c>
      <c r="E205" s="15" t="s">
        <v>1905</v>
      </c>
      <c r="F205" s="221">
        <v>760340</v>
      </c>
      <c r="G205" s="221">
        <v>760340</v>
      </c>
      <c r="H205" s="221">
        <v>760340</v>
      </c>
      <c r="I205" s="221">
        <v>760340</v>
      </c>
      <c r="J205" s="221">
        <v>760341</v>
      </c>
      <c r="K205" s="242">
        <f t="shared" si="6"/>
        <v>3801701</v>
      </c>
    </row>
    <row r="206" spans="1:11" ht="12.75">
      <c r="A206" s="219">
        <v>26</v>
      </c>
      <c r="B206" s="219" t="s">
        <v>1766</v>
      </c>
      <c r="C206" s="15" t="s">
        <v>2097</v>
      </c>
      <c r="D206" s="220" t="s">
        <v>2062</v>
      </c>
      <c r="E206" s="15" t="s">
        <v>1907</v>
      </c>
      <c r="F206" s="221">
        <v>194637</v>
      </c>
      <c r="G206" s="221">
        <v>194637</v>
      </c>
      <c r="H206" s="221">
        <v>194637</v>
      </c>
      <c r="I206" s="221">
        <v>194637</v>
      </c>
      <c r="J206" s="221">
        <v>194637</v>
      </c>
      <c r="K206" s="242">
        <f t="shared" si="6"/>
        <v>973185</v>
      </c>
    </row>
    <row r="207" spans="1:11" ht="12.75">
      <c r="A207" s="219">
        <v>27</v>
      </c>
      <c r="B207" s="219" t="s">
        <v>1767</v>
      </c>
      <c r="C207" s="15" t="s">
        <v>2097</v>
      </c>
      <c r="D207" s="220" t="s">
        <v>2063</v>
      </c>
      <c r="E207" s="15" t="s">
        <v>1909</v>
      </c>
      <c r="F207" s="221">
        <v>1127869</v>
      </c>
      <c r="G207" s="221">
        <v>1127869</v>
      </c>
      <c r="H207" s="221">
        <v>1127869</v>
      </c>
      <c r="I207" s="221">
        <v>1127869</v>
      </c>
      <c r="J207" s="221">
        <v>1127870</v>
      </c>
      <c r="K207" s="242">
        <f t="shared" si="6"/>
        <v>5639346</v>
      </c>
    </row>
    <row r="208" spans="1:11" ht="12.75">
      <c r="A208" s="219">
        <v>189</v>
      </c>
      <c r="B208" s="219" t="s">
        <v>1768</v>
      </c>
      <c r="C208" s="15" t="s">
        <v>2098</v>
      </c>
      <c r="D208" s="220" t="s">
        <v>2064</v>
      </c>
      <c r="E208" s="15" t="s">
        <v>1911</v>
      </c>
      <c r="F208" s="221">
        <v>1470437</v>
      </c>
      <c r="G208" s="221">
        <v>1470437</v>
      </c>
      <c r="H208" s="221">
        <v>1470437</v>
      </c>
      <c r="I208" s="221">
        <v>1470437</v>
      </c>
      <c r="J208" s="221">
        <v>1470438</v>
      </c>
      <c r="K208" s="242">
        <f t="shared" si="6"/>
        <v>7352186</v>
      </c>
    </row>
    <row r="209" spans="1:11" ht="12.75">
      <c r="A209" s="219">
        <v>210</v>
      </c>
      <c r="B209" s="219" t="s">
        <v>1769</v>
      </c>
      <c r="C209" s="15" t="s">
        <v>2099</v>
      </c>
      <c r="D209" s="220" t="s">
        <v>2065</v>
      </c>
      <c r="E209" s="15" t="s">
        <v>1886</v>
      </c>
      <c r="F209" s="221">
        <v>19196</v>
      </c>
      <c r="G209" s="221">
        <v>19196</v>
      </c>
      <c r="H209" s="221">
        <v>19196</v>
      </c>
      <c r="I209" s="221">
        <v>19197</v>
      </c>
      <c r="J209" s="221">
        <v>19197</v>
      </c>
      <c r="K209" s="242">
        <f t="shared" si="6"/>
        <v>95982</v>
      </c>
    </row>
    <row r="210" spans="1:11" ht="12.75">
      <c r="A210" s="219">
        <v>195</v>
      </c>
      <c r="B210" s="219" t="s">
        <v>1770</v>
      </c>
      <c r="C210" s="15" t="s">
        <v>2100</v>
      </c>
      <c r="D210" s="220" t="s">
        <v>2066</v>
      </c>
      <c r="E210" s="15" t="s">
        <v>1873</v>
      </c>
      <c r="F210" s="221">
        <v>4011</v>
      </c>
      <c r="G210" s="221">
        <v>4011</v>
      </c>
      <c r="H210" s="221">
        <v>4011</v>
      </c>
      <c r="I210" s="221">
        <v>4012</v>
      </c>
      <c r="J210" s="221">
        <v>4012</v>
      </c>
      <c r="K210" s="242">
        <f t="shared" si="6"/>
        <v>20057</v>
      </c>
    </row>
    <row r="211" spans="1:11" ht="12.75">
      <c r="A211" s="219">
        <v>275</v>
      </c>
      <c r="B211" s="219" t="s">
        <v>1772</v>
      </c>
      <c r="C211" s="15" t="s">
        <v>2101</v>
      </c>
      <c r="D211" s="220" t="s">
        <v>2068</v>
      </c>
      <c r="E211" s="15" t="s">
        <v>1917</v>
      </c>
      <c r="F211" s="221">
        <v>29576</v>
      </c>
      <c r="G211" s="221">
        <v>29576</v>
      </c>
      <c r="H211" s="221">
        <v>29576</v>
      </c>
      <c r="I211" s="221">
        <v>29576</v>
      </c>
      <c r="J211" s="221">
        <v>29577</v>
      </c>
      <c r="K211" s="242">
        <f t="shared" si="6"/>
        <v>147881</v>
      </c>
    </row>
    <row r="212" spans="1:11" ht="12.75">
      <c r="A212" s="219">
        <v>18</v>
      </c>
      <c r="B212" s="219" t="s">
        <v>1773</v>
      </c>
      <c r="C212" s="15" t="s">
        <v>2090</v>
      </c>
      <c r="D212" s="220" t="s">
        <v>2160</v>
      </c>
      <c r="E212" s="15" t="s">
        <v>1919</v>
      </c>
      <c r="F212" s="221">
        <v>6633</v>
      </c>
      <c r="G212" s="221">
        <v>6633</v>
      </c>
      <c r="H212" s="221">
        <v>6633</v>
      </c>
      <c r="I212" s="221">
        <v>6633</v>
      </c>
      <c r="J212" s="221">
        <v>6634</v>
      </c>
      <c r="K212" s="242">
        <f t="shared" si="6"/>
        <v>33166</v>
      </c>
    </row>
    <row r="213" spans="1:11" ht="12.75">
      <c r="A213" s="219">
        <v>205</v>
      </c>
      <c r="B213" s="219" t="s">
        <v>1774</v>
      </c>
      <c r="C213" s="15" t="s">
        <v>2102</v>
      </c>
      <c r="D213" s="220" t="s">
        <v>2161</v>
      </c>
      <c r="E213" s="15" t="s">
        <v>1921</v>
      </c>
      <c r="F213" s="221">
        <v>479914</v>
      </c>
      <c r="G213" s="221">
        <v>479914</v>
      </c>
      <c r="H213" s="221">
        <v>479915</v>
      </c>
      <c r="I213" s="221">
        <v>479915</v>
      </c>
      <c r="J213" s="221">
        <v>479915</v>
      </c>
      <c r="K213" s="242">
        <f t="shared" si="6"/>
        <v>2399573</v>
      </c>
    </row>
    <row r="214" spans="1:11" ht="12.75">
      <c r="A214" s="219">
        <v>180</v>
      </c>
      <c r="B214" s="219" t="s">
        <v>1775</v>
      </c>
      <c r="C214" s="15" t="s">
        <v>2133</v>
      </c>
      <c r="D214" s="220" t="s">
        <v>2162</v>
      </c>
      <c r="E214" s="15" t="s">
        <v>1923</v>
      </c>
      <c r="F214" s="221">
        <v>127510</v>
      </c>
      <c r="G214" s="221">
        <v>127511</v>
      </c>
      <c r="H214" s="221">
        <v>127511</v>
      </c>
      <c r="I214" s="221">
        <v>127511</v>
      </c>
      <c r="J214" s="221">
        <v>127511</v>
      </c>
      <c r="K214" s="242">
        <f t="shared" si="6"/>
        <v>637554</v>
      </c>
    </row>
    <row r="215" spans="1:11" ht="12.75">
      <c r="A215" s="219">
        <v>181</v>
      </c>
      <c r="B215" s="219" t="s">
        <v>1776</v>
      </c>
      <c r="C215" s="15" t="s">
        <v>2133</v>
      </c>
      <c r="D215" s="220" t="s">
        <v>2163</v>
      </c>
      <c r="E215" s="15" t="s">
        <v>1923</v>
      </c>
      <c r="F215" s="221">
        <v>255152</v>
      </c>
      <c r="G215" s="221">
        <v>255152</v>
      </c>
      <c r="H215" s="221">
        <v>255152</v>
      </c>
      <c r="I215" s="221">
        <v>255153</v>
      </c>
      <c r="J215" s="221">
        <v>255153</v>
      </c>
      <c r="K215" s="242">
        <f t="shared" si="6"/>
        <v>1275762</v>
      </c>
    </row>
    <row r="216" spans="1:11" ht="12.75">
      <c r="A216" s="219">
        <v>22</v>
      </c>
      <c r="B216" s="219" t="s">
        <v>1777</v>
      </c>
      <c r="C216" s="15" t="s">
        <v>2164</v>
      </c>
      <c r="D216" s="220" t="s">
        <v>2164</v>
      </c>
      <c r="E216" s="15" t="s">
        <v>1925</v>
      </c>
      <c r="F216" s="221">
        <v>118296</v>
      </c>
      <c r="G216" s="221">
        <v>118296</v>
      </c>
      <c r="H216" s="221">
        <v>118297</v>
      </c>
      <c r="I216" s="221">
        <v>118297</v>
      </c>
      <c r="J216" s="221">
        <v>118297</v>
      </c>
      <c r="K216" s="242">
        <f t="shared" si="6"/>
        <v>591483</v>
      </c>
    </row>
    <row r="217" spans="1:11" ht="12.75">
      <c r="A217" s="219">
        <v>119</v>
      </c>
      <c r="B217" s="219" t="s">
        <v>1778</v>
      </c>
      <c r="C217" s="15" t="s">
        <v>2135</v>
      </c>
      <c r="D217" s="220" t="s">
        <v>2165</v>
      </c>
      <c r="E217" s="15" t="s">
        <v>1927</v>
      </c>
      <c r="F217" s="221">
        <v>1247625</v>
      </c>
      <c r="G217" s="221">
        <v>1247626</v>
      </c>
      <c r="H217" s="221">
        <v>1247626</v>
      </c>
      <c r="I217" s="221">
        <v>1247626</v>
      </c>
      <c r="J217" s="221">
        <v>1247626</v>
      </c>
      <c r="K217" s="242">
        <f t="shared" si="6"/>
        <v>6238129</v>
      </c>
    </row>
    <row r="218" spans="1:11" ht="12.75">
      <c r="A218" s="219">
        <v>30</v>
      </c>
      <c r="B218" s="219" t="s">
        <v>1779</v>
      </c>
      <c r="C218" s="15" t="s">
        <v>2103</v>
      </c>
      <c r="D218" s="220" t="s">
        <v>2166</v>
      </c>
      <c r="E218" s="15" t="s">
        <v>1929</v>
      </c>
      <c r="F218" s="221">
        <v>28466</v>
      </c>
      <c r="G218" s="221">
        <v>28466</v>
      </c>
      <c r="H218" s="221">
        <v>28466</v>
      </c>
      <c r="I218" s="221">
        <v>28466</v>
      </c>
      <c r="J218" s="221">
        <v>28467</v>
      </c>
      <c r="K218" s="242">
        <f t="shared" si="6"/>
        <v>142331</v>
      </c>
    </row>
    <row r="219" spans="1:11" ht="12.75">
      <c r="A219" s="219">
        <v>188</v>
      </c>
      <c r="B219" s="219" t="s">
        <v>1780</v>
      </c>
      <c r="C219" s="15" t="s">
        <v>2104</v>
      </c>
      <c r="D219" s="220" t="s">
        <v>2167</v>
      </c>
      <c r="E219" s="15" t="s">
        <v>1931</v>
      </c>
      <c r="F219" s="221">
        <v>23071</v>
      </c>
      <c r="G219" s="221">
        <v>23071</v>
      </c>
      <c r="H219" s="221">
        <v>23071</v>
      </c>
      <c r="I219" s="221">
        <v>23071</v>
      </c>
      <c r="J219" s="221">
        <v>23072</v>
      </c>
      <c r="K219" s="242">
        <f t="shared" si="6"/>
        <v>115356</v>
      </c>
    </row>
    <row r="220" spans="1:11" ht="12.75">
      <c r="A220" s="219">
        <v>84</v>
      </c>
      <c r="B220" s="219" t="s">
        <v>1781</v>
      </c>
      <c r="C220" s="15" t="s">
        <v>2086</v>
      </c>
      <c r="D220" s="220" t="s">
        <v>2168</v>
      </c>
      <c r="E220" s="15" t="s">
        <v>1933</v>
      </c>
      <c r="F220" s="221">
        <v>0</v>
      </c>
      <c r="G220" s="221">
        <v>0</v>
      </c>
      <c r="H220" s="221">
        <v>0</v>
      </c>
      <c r="I220" s="221">
        <v>0</v>
      </c>
      <c r="J220" s="221">
        <v>0</v>
      </c>
      <c r="K220" s="242">
        <v>0</v>
      </c>
    </row>
    <row r="221" spans="1:11" ht="12.75">
      <c r="A221" s="219">
        <v>85</v>
      </c>
      <c r="B221" s="219" t="s">
        <v>1782</v>
      </c>
      <c r="C221" s="15" t="s">
        <v>2086</v>
      </c>
      <c r="D221" s="220" t="s">
        <v>2169</v>
      </c>
      <c r="E221" s="15" t="s">
        <v>1935</v>
      </c>
      <c r="F221" s="221">
        <v>791242</v>
      </c>
      <c r="G221" s="221">
        <v>791242</v>
      </c>
      <c r="H221" s="221">
        <v>791242</v>
      </c>
      <c r="I221" s="221">
        <v>791242</v>
      </c>
      <c r="J221" s="221">
        <v>791243</v>
      </c>
      <c r="K221" s="242">
        <f>IF(SUM(F221:J221)&lt;&gt;0,SUM(F221:J221),"")</f>
        <v>3956211</v>
      </c>
    </row>
    <row r="222" spans="1:11" ht="12.75">
      <c r="A222" s="219">
        <v>87</v>
      </c>
      <c r="B222" s="219" t="s">
        <v>1783</v>
      </c>
      <c r="C222" s="15" t="s">
        <v>2086</v>
      </c>
      <c r="D222" s="220" t="s">
        <v>0</v>
      </c>
      <c r="E222" s="15" t="s">
        <v>1937</v>
      </c>
      <c r="F222" s="221">
        <v>36171</v>
      </c>
      <c r="G222" s="221">
        <v>36171</v>
      </c>
      <c r="H222" s="221">
        <v>36171</v>
      </c>
      <c r="I222" s="221">
        <v>36171</v>
      </c>
      <c r="J222" s="221">
        <v>36171</v>
      </c>
      <c r="K222" s="242">
        <f>IF(SUM(F222:J222)&lt;&gt;0,SUM(F222:J222),"")</f>
        <v>180855</v>
      </c>
    </row>
    <row r="223" spans="1:11" ht="12.75">
      <c r="A223" s="219">
        <v>86</v>
      </c>
      <c r="B223" s="219" t="s">
        <v>1784</v>
      </c>
      <c r="C223" s="15" t="s">
        <v>2086</v>
      </c>
      <c r="D223" s="220" t="s">
        <v>1</v>
      </c>
      <c r="E223" s="15" t="s">
        <v>1939</v>
      </c>
      <c r="F223" s="221">
        <v>8823</v>
      </c>
      <c r="G223" s="221">
        <v>8824</v>
      </c>
      <c r="H223" s="221">
        <v>8824</v>
      </c>
      <c r="I223" s="221">
        <v>8824</v>
      </c>
      <c r="J223" s="221">
        <v>8824</v>
      </c>
      <c r="K223" s="242">
        <f>IF(SUM(F223:J223)&lt;&gt;0,SUM(F223:J223),"")</f>
        <v>44119</v>
      </c>
    </row>
    <row r="224" spans="1:11" ht="12.75">
      <c r="A224" s="219">
        <v>91</v>
      </c>
      <c r="B224" s="219" t="s">
        <v>1785</v>
      </c>
      <c r="C224" s="15" t="s">
        <v>2086</v>
      </c>
      <c r="D224" s="220" t="s">
        <v>2</v>
      </c>
      <c r="E224" s="15" t="s">
        <v>1941</v>
      </c>
      <c r="F224" s="221">
        <v>0</v>
      </c>
      <c r="G224" s="221">
        <v>0</v>
      </c>
      <c r="H224" s="221">
        <v>0</v>
      </c>
      <c r="I224" s="221">
        <v>0</v>
      </c>
      <c r="J224" s="221">
        <v>0</v>
      </c>
      <c r="K224" s="242">
        <v>0</v>
      </c>
    </row>
    <row r="225" spans="1:11" ht="12.75">
      <c r="A225" s="219">
        <v>89</v>
      </c>
      <c r="B225" s="219" t="s">
        <v>1786</v>
      </c>
      <c r="C225" s="15" t="s">
        <v>2086</v>
      </c>
      <c r="D225" s="220" t="s">
        <v>3</v>
      </c>
      <c r="E225" s="15" t="s">
        <v>1943</v>
      </c>
      <c r="F225" s="221">
        <v>0</v>
      </c>
      <c r="G225" s="221">
        <v>0</v>
      </c>
      <c r="H225" s="221">
        <v>0</v>
      </c>
      <c r="I225" s="221">
        <v>0</v>
      </c>
      <c r="J225" s="221">
        <v>0</v>
      </c>
      <c r="K225" s="242">
        <v>0</v>
      </c>
    </row>
    <row r="226" spans="1:11" ht="12.75">
      <c r="A226" s="219">
        <v>90</v>
      </c>
      <c r="B226" s="219" t="s">
        <v>1787</v>
      </c>
      <c r="C226" s="15" t="s">
        <v>2086</v>
      </c>
      <c r="D226" s="220" t="s">
        <v>4</v>
      </c>
      <c r="E226" s="15" t="s">
        <v>1945</v>
      </c>
      <c r="F226" s="221">
        <v>0</v>
      </c>
      <c r="G226" s="221">
        <v>0</v>
      </c>
      <c r="H226" s="221">
        <v>0</v>
      </c>
      <c r="I226" s="221">
        <v>0</v>
      </c>
      <c r="J226" s="221">
        <v>0</v>
      </c>
      <c r="K226" s="242">
        <v>0</v>
      </c>
    </row>
    <row r="227" spans="1:11" ht="12.75">
      <c r="A227" s="219">
        <v>274</v>
      </c>
      <c r="B227" s="219" t="s">
        <v>1789</v>
      </c>
      <c r="C227" s="15" t="s">
        <v>2148</v>
      </c>
      <c r="D227" s="220" t="s">
        <v>6</v>
      </c>
      <c r="E227" s="15" t="s">
        <v>1873</v>
      </c>
      <c r="F227" s="221">
        <v>24454</v>
      </c>
      <c r="G227" s="221">
        <v>24454</v>
      </c>
      <c r="H227" s="221">
        <v>24454</v>
      </c>
      <c r="I227" s="221">
        <v>24454</v>
      </c>
      <c r="J227" s="221">
        <v>24455</v>
      </c>
      <c r="K227" s="242">
        <f aca="true" t="shared" si="7" ref="K227:K266">IF(SUM(F227:J227)&lt;&gt;0,SUM(F227:J227),"")</f>
        <v>122271</v>
      </c>
    </row>
    <row r="228" spans="1:11" ht="12.75">
      <c r="A228" s="219">
        <v>323</v>
      </c>
      <c r="B228" s="219" t="s">
        <v>1790</v>
      </c>
      <c r="C228" s="15" t="s">
        <v>2105</v>
      </c>
      <c r="D228" s="220" t="s">
        <v>7</v>
      </c>
      <c r="E228" s="15" t="s">
        <v>1950</v>
      </c>
      <c r="F228" s="221">
        <v>15682</v>
      </c>
      <c r="G228" s="221">
        <v>15682</v>
      </c>
      <c r="H228" s="221">
        <v>15682</v>
      </c>
      <c r="I228" s="221">
        <v>15683</v>
      </c>
      <c r="J228" s="221">
        <v>15683</v>
      </c>
      <c r="K228" s="242">
        <f t="shared" si="7"/>
        <v>78412</v>
      </c>
    </row>
    <row r="229" spans="1:11" ht="12.75">
      <c r="A229" s="219">
        <v>229</v>
      </c>
      <c r="B229" s="219" t="s">
        <v>1791</v>
      </c>
      <c r="C229" s="15" t="s">
        <v>2106</v>
      </c>
      <c r="D229" s="220" t="s">
        <v>8</v>
      </c>
      <c r="E229" s="15" t="s">
        <v>1952</v>
      </c>
      <c r="F229" s="221">
        <v>9906</v>
      </c>
      <c r="G229" s="221">
        <v>9906</v>
      </c>
      <c r="H229" s="221">
        <v>9906</v>
      </c>
      <c r="I229" s="221">
        <v>9906</v>
      </c>
      <c r="J229" s="221">
        <v>9907</v>
      </c>
      <c r="K229" s="242">
        <f t="shared" si="7"/>
        <v>49531</v>
      </c>
    </row>
    <row r="230" spans="1:11" ht="12.75">
      <c r="A230" s="219">
        <v>255</v>
      </c>
      <c r="B230" s="219" t="s">
        <v>1792</v>
      </c>
      <c r="C230" s="15" t="s">
        <v>2107</v>
      </c>
      <c r="D230" s="220" t="s">
        <v>9</v>
      </c>
      <c r="E230" s="15" t="s">
        <v>1954</v>
      </c>
      <c r="F230" s="221">
        <v>7102</v>
      </c>
      <c r="G230" s="221">
        <v>7102</v>
      </c>
      <c r="H230" s="221">
        <v>7102</v>
      </c>
      <c r="I230" s="221">
        <v>7102</v>
      </c>
      <c r="J230" s="221">
        <v>7103</v>
      </c>
      <c r="K230" s="242">
        <f t="shared" si="7"/>
        <v>35511</v>
      </c>
    </row>
    <row r="231" spans="1:11" ht="12.75">
      <c r="A231" s="219">
        <v>166</v>
      </c>
      <c r="B231" s="219" t="s">
        <v>1793</v>
      </c>
      <c r="C231" s="15" t="s">
        <v>2142</v>
      </c>
      <c r="D231" s="220" t="s">
        <v>10</v>
      </c>
      <c r="E231" s="15" t="s">
        <v>1956</v>
      </c>
      <c r="F231" s="221">
        <v>662424</v>
      </c>
      <c r="G231" s="221">
        <v>662424</v>
      </c>
      <c r="H231" s="221">
        <v>662424</v>
      </c>
      <c r="I231" s="221">
        <v>662424</v>
      </c>
      <c r="J231" s="221">
        <v>662425</v>
      </c>
      <c r="K231" s="242">
        <f t="shared" si="7"/>
        <v>3312121</v>
      </c>
    </row>
    <row r="232" spans="1:11" ht="12.75">
      <c r="A232" s="219">
        <v>167</v>
      </c>
      <c r="B232" s="219" t="s">
        <v>1794</v>
      </c>
      <c r="C232" s="15" t="s">
        <v>2142</v>
      </c>
      <c r="D232" s="220" t="s">
        <v>11</v>
      </c>
      <c r="E232" s="15" t="s">
        <v>1933</v>
      </c>
      <c r="F232" s="221">
        <v>66214</v>
      </c>
      <c r="G232" s="221">
        <v>66214</v>
      </c>
      <c r="H232" s="221">
        <v>66214</v>
      </c>
      <c r="I232" s="221">
        <v>66214</v>
      </c>
      <c r="J232" s="221">
        <v>66214</v>
      </c>
      <c r="K232" s="242">
        <f t="shared" si="7"/>
        <v>331070</v>
      </c>
    </row>
    <row r="233" spans="1:11" ht="12.75">
      <c r="A233" s="219">
        <v>269</v>
      </c>
      <c r="B233" s="219" t="s">
        <v>1795</v>
      </c>
      <c r="C233" s="15" t="s">
        <v>2108</v>
      </c>
      <c r="D233" s="220" t="s">
        <v>12</v>
      </c>
      <c r="E233" s="15" t="s">
        <v>1868</v>
      </c>
      <c r="F233" s="221">
        <v>46869</v>
      </c>
      <c r="G233" s="221">
        <v>46869</v>
      </c>
      <c r="H233" s="221">
        <v>46869</v>
      </c>
      <c r="I233" s="221">
        <v>46869</v>
      </c>
      <c r="J233" s="221">
        <v>46869</v>
      </c>
      <c r="K233" s="242">
        <f t="shared" si="7"/>
        <v>234345</v>
      </c>
    </row>
    <row r="234" spans="1:11" ht="12.75">
      <c r="A234" s="219">
        <v>248</v>
      </c>
      <c r="B234" s="219" t="s">
        <v>1796</v>
      </c>
      <c r="C234" s="15" t="s">
        <v>2109</v>
      </c>
      <c r="D234" s="220" t="s">
        <v>13</v>
      </c>
      <c r="E234" s="15" t="s">
        <v>1960</v>
      </c>
      <c r="F234" s="221">
        <v>29337</v>
      </c>
      <c r="G234" s="221">
        <v>29337</v>
      </c>
      <c r="H234" s="221">
        <v>29338</v>
      </c>
      <c r="I234" s="221">
        <v>29338</v>
      </c>
      <c r="J234" s="221">
        <v>29338</v>
      </c>
      <c r="K234" s="242">
        <f t="shared" si="7"/>
        <v>146688</v>
      </c>
    </row>
    <row r="235" spans="1:11" ht="12.75">
      <c r="A235" s="219">
        <v>242</v>
      </c>
      <c r="B235" s="219" t="s">
        <v>1797</v>
      </c>
      <c r="C235" s="15" t="s">
        <v>2110</v>
      </c>
      <c r="D235" s="220" t="s">
        <v>14</v>
      </c>
      <c r="E235" s="15" t="s">
        <v>1962</v>
      </c>
      <c r="F235" s="221">
        <v>1456179</v>
      </c>
      <c r="G235" s="221">
        <v>1456180</v>
      </c>
      <c r="H235" s="221">
        <v>1456180</v>
      </c>
      <c r="I235" s="221">
        <v>1456180</v>
      </c>
      <c r="J235" s="221">
        <v>1456180</v>
      </c>
      <c r="K235" s="242">
        <f t="shared" si="7"/>
        <v>7280899</v>
      </c>
    </row>
    <row r="236" spans="1:11" ht="12.75">
      <c r="A236" s="219">
        <v>194</v>
      </c>
      <c r="B236" s="219" t="s">
        <v>1798</v>
      </c>
      <c r="C236" s="15" t="s">
        <v>2111</v>
      </c>
      <c r="D236" s="220" t="s">
        <v>15</v>
      </c>
      <c r="E236" s="15" t="s">
        <v>1964</v>
      </c>
      <c r="F236" s="221">
        <v>169384</v>
      </c>
      <c r="G236" s="221">
        <v>169385</v>
      </c>
      <c r="H236" s="221">
        <v>169385</v>
      </c>
      <c r="I236" s="221">
        <v>169385</v>
      </c>
      <c r="J236" s="221">
        <v>169385</v>
      </c>
      <c r="K236" s="242">
        <f t="shared" si="7"/>
        <v>846924</v>
      </c>
    </row>
    <row r="237" spans="1:11" ht="12.75">
      <c r="A237" s="219">
        <v>225</v>
      </c>
      <c r="B237" s="219" t="s">
        <v>1799</v>
      </c>
      <c r="C237" s="15" t="s">
        <v>2089</v>
      </c>
      <c r="D237" s="220" t="s">
        <v>16</v>
      </c>
      <c r="E237" s="15" t="s">
        <v>1966</v>
      </c>
      <c r="F237" s="221">
        <v>22382</v>
      </c>
      <c r="G237" s="221">
        <v>22382</v>
      </c>
      <c r="H237" s="221">
        <v>22382</v>
      </c>
      <c r="I237" s="221">
        <v>22382</v>
      </c>
      <c r="J237" s="221">
        <v>22383</v>
      </c>
      <c r="K237" s="242">
        <f t="shared" si="7"/>
        <v>111911</v>
      </c>
    </row>
    <row r="238" spans="1:11" ht="12.75">
      <c r="A238" s="219">
        <v>58</v>
      </c>
      <c r="B238" s="219" t="s">
        <v>1800</v>
      </c>
      <c r="C238" s="15" t="s">
        <v>2112</v>
      </c>
      <c r="D238" s="220" t="s">
        <v>17</v>
      </c>
      <c r="E238" s="15" t="s">
        <v>1968</v>
      </c>
      <c r="F238" s="221">
        <v>265786</v>
      </c>
      <c r="G238" s="221">
        <v>265786</v>
      </c>
      <c r="H238" s="221">
        <v>265787</v>
      </c>
      <c r="I238" s="221">
        <v>265787</v>
      </c>
      <c r="J238" s="221">
        <v>265787</v>
      </c>
      <c r="K238" s="242">
        <f t="shared" si="7"/>
        <v>1328933</v>
      </c>
    </row>
    <row r="239" spans="1:11" ht="12.75">
      <c r="A239" s="219">
        <v>294</v>
      </c>
      <c r="B239" s="219" t="s">
        <v>1801</v>
      </c>
      <c r="C239" s="15" t="s">
        <v>2113</v>
      </c>
      <c r="D239" s="220" t="s">
        <v>18</v>
      </c>
      <c r="E239" s="15" t="s">
        <v>1970</v>
      </c>
      <c r="F239" s="221">
        <v>47836</v>
      </c>
      <c r="G239" s="221">
        <v>47836</v>
      </c>
      <c r="H239" s="221">
        <v>47837</v>
      </c>
      <c r="I239" s="221">
        <v>47837</v>
      </c>
      <c r="J239" s="221">
        <v>47837</v>
      </c>
      <c r="K239" s="242">
        <f t="shared" si="7"/>
        <v>239183</v>
      </c>
    </row>
    <row r="240" spans="1:11" ht="12.75">
      <c r="A240" s="219">
        <v>45</v>
      </c>
      <c r="B240" s="219" t="s">
        <v>1802</v>
      </c>
      <c r="C240" s="15" t="s">
        <v>2149</v>
      </c>
      <c r="D240" s="220" t="s">
        <v>19</v>
      </c>
      <c r="E240" s="15" t="s">
        <v>1972</v>
      </c>
      <c r="F240" s="221">
        <v>470638</v>
      </c>
      <c r="G240" s="221">
        <v>470638</v>
      </c>
      <c r="H240" s="221">
        <v>470638</v>
      </c>
      <c r="I240" s="221">
        <v>470638</v>
      </c>
      <c r="J240" s="221">
        <v>470639</v>
      </c>
      <c r="K240" s="242">
        <f t="shared" si="7"/>
        <v>2353191</v>
      </c>
    </row>
    <row r="241" spans="1:11" ht="12.75">
      <c r="A241" s="219">
        <v>184</v>
      </c>
      <c r="B241" s="219" t="s">
        <v>1803</v>
      </c>
      <c r="C241" s="15" t="s">
        <v>2114</v>
      </c>
      <c r="D241" s="220" t="s">
        <v>20</v>
      </c>
      <c r="E241" s="15" t="s">
        <v>1974</v>
      </c>
      <c r="F241" s="221">
        <v>50304</v>
      </c>
      <c r="G241" s="221">
        <v>50304</v>
      </c>
      <c r="H241" s="221">
        <v>50304</v>
      </c>
      <c r="I241" s="221">
        <v>50304</v>
      </c>
      <c r="J241" s="221">
        <v>50305</v>
      </c>
      <c r="K241" s="242">
        <f t="shared" si="7"/>
        <v>251521</v>
      </c>
    </row>
    <row r="242" spans="1:11" ht="12.75">
      <c r="A242" s="219">
        <v>296</v>
      </c>
      <c r="B242" s="219" t="s">
        <v>1806</v>
      </c>
      <c r="C242" s="15" t="s">
        <v>2115</v>
      </c>
      <c r="D242" s="220" t="s">
        <v>23</v>
      </c>
      <c r="E242" s="15" t="s">
        <v>1870</v>
      </c>
      <c r="F242" s="221">
        <v>65321</v>
      </c>
      <c r="G242" s="221">
        <v>65321</v>
      </c>
      <c r="H242" s="221">
        <v>65321</v>
      </c>
      <c r="I242" s="221">
        <v>65321</v>
      </c>
      <c r="J242" s="221">
        <v>65321</v>
      </c>
      <c r="K242" s="242">
        <f t="shared" si="7"/>
        <v>326605</v>
      </c>
    </row>
    <row r="243" spans="1:11" ht="12.75">
      <c r="A243" s="219">
        <v>227</v>
      </c>
      <c r="B243" s="219" t="s">
        <v>1807</v>
      </c>
      <c r="C243" s="15" t="s">
        <v>2116</v>
      </c>
      <c r="D243" s="220" t="s">
        <v>24</v>
      </c>
      <c r="E243" s="15" t="s">
        <v>1915</v>
      </c>
      <c r="F243" s="221">
        <v>24347</v>
      </c>
      <c r="G243" s="221">
        <v>24347</v>
      </c>
      <c r="H243" s="221">
        <v>24347</v>
      </c>
      <c r="I243" s="221">
        <v>24347</v>
      </c>
      <c r="J243" s="221">
        <v>24348</v>
      </c>
      <c r="K243" s="242">
        <f t="shared" si="7"/>
        <v>121736</v>
      </c>
    </row>
    <row r="244" spans="1:11" ht="12.75">
      <c r="A244" s="219">
        <v>207</v>
      </c>
      <c r="B244" s="219" t="s">
        <v>1808</v>
      </c>
      <c r="C244" s="15" t="s">
        <v>2117</v>
      </c>
      <c r="D244" s="220" t="s">
        <v>25</v>
      </c>
      <c r="E244" s="15" t="s">
        <v>1981</v>
      </c>
      <c r="F244" s="221">
        <v>22002</v>
      </c>
      <c r="G244" s="221">
        <v>22002</v>
      </c>
      <c r="H244" s="221">
        <v>22002</v>
      </c>
      <c r="I244" s="221">
        <v>22003</v>
      </c>
      <c r="J244" s="221">
        <v>22003</v>
      </c>
      <c r="K244" s="242">
        <f t="shared" si="7"/>
        <v>110012</v>
      </c>
    </row>
    <row r="245" spans="1:11" ht="12.75">
      <c r="A245" s="219">
        <v>206</v>
      </c>
      <c r="B245" s="219" t="s">
        <v>1809</v>
      </c>
      <c r="C245" s="15" t="s">
        <v>2118</v>
      </c>
      <c r="D245" s="220" t="s">
        <v>26</v>
      </c>
      <c r="E245" s="15" t="s">
        <v>1983</v>
      </c>
      <c r="F245" s="221">
        <v>5546</v>
      </c>
      <c r="G245" s="221">
        <v>5546</v>
      </c>
      <c r="H245" s="221">
        <v>5546</v>
      </c>
      <c r="I245" s="221">
        <v>5546</v>
      </c>
      <c r="J245" s="221">
        <v>5546</v>
      </c>
      <c r="K245" s="242">
        <f t="shared" si="7"/>
        <v>27730</v>
      </c>
    </row>
    <row r="246" spans="1:11" ht="12.75">
      <c r="A246" s="219">
        <v>295</v>
      </c>
      <c r="B246" s="219" t="s">
        <v>1810</v>
      </c>
      <c r="C246" s="15" t="s">
        <v>2150</v>
      </c>
      <c r="D246" s="220" t="s">
        <v>27</v>
      </c>
      <c r="E246" s="15" t="s">
        <v>1985</v>
      </c>
      <c r="F246" s="221">
        <v>85974</v>
      </c>
      <c r="G246" s="221">
        <v>85975</v>
      </c>
      <c r="H246" s="221">
        <v>85975</v>
      </c>
      <c r="I246" s="221">
        <v>85975</v>
      </c>
      <c r="J246" s="221">
        <v>85975</v>
      </c>
      <c r="K246" s="242">
        <f t="shared" si="7"/>
        <v>429874</v>
      </c>
    </row>
    <row r="247" spans="1:11" ht="12.75">
      <c r="A247" s="219">
        <v>115</v>
      </c>
      <c r="B247" s="219" t="s">
        <v>1811</v>
      </c>
      <c r="C247" s="15" t="s">
        <v>2147</v>
      </c>
      <c r="D247" s="220" t="s">
        <v>28</v>
      </c>
      <c r="E247" s="15" t="s">
        <v>1937</v>
      </c>
      <c r="F247" s="221">
        <v>47280</v>
      </c>
      <c r="G247" s="221">
        <v>47280</v>
      </c>
      <c r="H247" s="221">
        <v>47280</v>
      </c>
      <c r="I247" s="221">
        <v>47281</v>
      </c>
      <c r="J247" s="221">
        <v>47281</v>
      </c>
      <c r="K247" s="242">
        <f t="shared" si="7"/>
        <v>236402</v>
      </c>
    </row>
    <row r="248" spans="1:11" ht="12.75">
      <c r="A248" s="219">
        <v>31</v>
      </c>
      <c r="B248" s="219" t="s">
        <v>1812</v>
      </c>
      <c r="C248" s="15" t="s">
        <v>2119</v>
      </c>
      <c r="D248" s="220" t="s">
        <v>29</v>
      </c>
      <c r="E248" s="15" t="s">
        <v>1988</v>
      </c>
      <c r="F248" s="221">
        <v>11486</v>
      </c>
      <c r="G248" s="221">
        <v>11487</v>
      </c>
      <c r="H248" s="221">
        <v>11487</v>
      </c>
      <c r="I248" s="221">
        <v>11487</v>
      </c>
      <c r="J248" s="221">
        <v>11487</v>
      </c>
      <c r="K248" s="242">
        <f t="shared" si="7"/>
        <v>57434</v>
      </c>
    </row>
    <row r="249" spans="1:11" ht="12.75">
      <c r="A249" s="219">
        <v>32</v>
      </c>
      <c r="B249" s="219" t="s">
        <v>1813</v>
      </c>
      <c r="C249" s="15" t="s">
        <v>2119</v>
      </c>
      <c r="D249" s="220" t="s">
        <v>30</v>
      </c>
      <c r="E249" s="15" t="s">
        <v>1990</v>
      </c>
      <c r="F249" s="221">
        <v>14189</v>
      </c>
      <c r="G249" s="221">
        <v>14189</v>
      </c>
      <c r="H249" s="221">
        <v>14189</v>
      </c>
      <c r="I249" s="221">
        <v>14190</v>
      </c>
      <c r="J249" s="221">
        <v>14190</v>
      </c>
      <c r="K249" s="242">
        <f t="shared" si="7"/>
        <v>70947</v>
      </c>
    </row>
    <row r="250" spans="1:11" ht="12.75">
      <c r="A250" s="219">
        <v>33</v>
      </c>
      <c r="B250" s="219" t="s">
        <v>1814</v>
      </c>
      <c r="C250" s="15" t="s">
        <v>2119</v>
      </c>
      <c r="D250" s="220" t="s">
        <v>31</v>
      </c>
      <c r="E250" s="15" t="s">
        <v>1990</v>
      </c>
      <c r="F250" s="221">
        <v>11698</v>
      </c>
      <c r="G250" s="221">
        <v>11698</v>
      </c>
      <c r="H250" s="221">
        <v>11698</v>
      </c>
      <c r="I250" s="221">
        <v>11698</v>
      </c>
      <c r="J250" s="221">
        <v>11698</v>
      </c>
      <c r="K250" s="242">
        <f t="shared" si="7"/>
        <v>58490</v>
      </c>
    </row>
    <row r="251" spans="1:11" ht="12.75">
      <c r="A251" s="219">
        <v>34</v>
      </c>
      <c r="B251" s="219" t="s">
        <v>1815</v>
      </c>
      <c r="C251" s="15" t="s">
        <v>2119</v>
      </c>
      <c r="D251" s="220" t="s">
        <v>32</v>
      </c>
      <c r="E251" s="15" t="s">
        <v>1992</v>
      </c>
      <c r="F251" s="221">
        <v>6333</v>
      </c>
      <c r="G251" s="221">
        <v>6333</v>
      </c>
      <c r="H251" s="221">
        <v>6333</v>
      </c>
      <c r="I251" s="221">
        <v>6334</v>
      </c>
      <c r="J251" s="221">
        <v>6334</v>
      </c>
      <c r="K251" s="242">
        <f t="shared" si="7"/>
        <v>31667</v>
      </c>
    </row>
    <row r="252" spans="1:11" ht="12.75">
      <c r="A252" s="219">
        <v>149</v>
      </c>
      <c r="B252" s="219" t="s">
        <v>1816</v>
      </c>
      <c r="C252" s="15" t="s">
        <v>256</v>
      </c>
      <c r="D252" s="220" t="s">
        <v>33</v>
      </c>
      <c r="E252" s="15" t="s">
        <v>1994</v>
      </c>
      <c r="F252" s="221">
        <v>125870</v>
      </c>
      <c r="G252" s="221">
        <v>125870</v>
      </c>
      <c r="H252" s="221">
        <v>125871</v>
      </c>
      <c r="I252" s="221">
        <v>125871</v>
      </c>
      <c r="J252" s="221">
        <v>125872</v>
      </c>
      <c r="K252" s="242">
        <f t="shared" si="7"/>
        <v>629354</v>
      </c>
    </row>
    <row r="253" spans="1:11" ht="12.75">
      <c r="A253" s="219">
        <v>196</v>
      </c>
      <c r="B253" s="219" t="s">
        <v>1817</v>
      </c>
      <c r="C253" s="15" t="s">
        <v>2151</v>
      </c>
      <c r="D253" s="220" t="s">
        <v>34</v>
      </c>
      <c r="E253" s="15" t="s">
        <v>1996</v>
      </c>
      <c r="F253" s="221">
        <v>7733</v>
      </c>
      <c r="G253" s="221">
        <v>7733</v>
      </c>
      <c r="H253" s="221">
        <v>7733</v>
      </c>
      <c r="I253" s="221">
        <v>7733</v>
      </c>
      <c r="J253" s="221">
        <v>7734</v>
      </c>
      <c r="K253" s="242">
        <f t="shared" si="7"/>
        <v>38666</v>
      </c>
    </row>
    <row r="254" spans="1:11" ht="12.75">
      <c r="A254" s="219">
        <v>164</v>
      </c>
      <c r="B254" s="219" t="s">
        <v>1818</v>
      </c>
      <c r="C254" s="15" t="s">
        <v>1998</v>
      </c>
      <c r="D254" s="220" t="s">
        <v>35</v>
      </c>
      <c r="E254" s="15" t="s">
        <v>1998</v>
      </c>
      <c r="F254" s="221">
        <v>104831</v>
      </c>
      <c r="G254" s="221">
        <v>104831</v>
      </c>
      <c r="H254" s="221">
        <v>104831</v>
      </c>
      <c r="I254" s="221">
        <v>104831</v>
      </c>
      <c r="J254" s="221">
        <v>104831</v>
      </c>
      <c r="K254" s="242">
        <f t="shared" si="7"/>
        <v>524155</v>
      </c>
    </row>
    <row r="255" spans="1:11" ht="12.75">
      <c r="A255" s="219">
        <v>238</v>
      </c>
      <c r="B255" s="219" t="s">
        <v>1819</v>
      </c>
      <c r="C255" s="15" t="s">
        <v>2120</v>
      </c>
      <c r="D255" s="220" t="s">
        <v>36</v>
      </c>
      <c r="E255" s="15" t="s">
        <v>1964</v>
      </c>
      <c r="F255" s="221">
        <v>124964</v>
      </c>
      <c r="G255" s="221">
        <v>124964</v>
      </c>
      <c r="H255" s="221">
        <v>124964</v>
      </c>
      <c r="I255" s="221">
        <v>124964</v>
      </c>
      <c r="J255" s="221">
        <v>124964</v>
      </c>
      <c r="K255" s="242">
        <f t="shared" si="7"/>
        <v>624820</v>
      </c>
    </row>
    <row r="256" spans="1:11" ht="12.75">
      <c r="A256" s="219">
        <v>161</v>
      </c>
      <c r="B256" s="219" t="s">
        <v>1820</v>
      </c>
      <c r="C256" s="15" t="s">
        <v>2121</v>
      </c>
      <c r="D256" s="220" t="s">
        <v>37</v>
      </c>
      <c r="E256" s="15" t="s">
        <v>1947</v>
      </c>
      <c r="F256" s="221">
        <v>20068</v>
      </c>
      <c r="G256" s="221">
        <v>20068</v>
      </c>
      <c r="H256" s="221">
        <v>20068</v>
      </c>
      <c r="I256" s="221">
        <v>20068</v>
      </c>
      <c r="J256" s="221">
        <v>20069</v>
      </c>
      <c r="K256" s="242">
        <f t="shared" si="7"/>
        <v>100341</v>
      </c>
    </row>
    <row r="257" spans="1:11" ht="12.75">
      <c r="A257" s="219">
        <v>48</v>
      </c>
      <c r="B257" s="219" t="s">
        <v>1821</v>
      </c>
      <c r="C257" s="15" t="s">
        <v>2152</v>
      </c>
      <c r="D257" s="220" t="s">
        <v>38</v>
      </c>
      <c r="E257" s="15" t="s">
        <v>2002</v>
      </c>
      <c r="F257" s="221">
        <v>273157</v>
      </c>
      <c r="G257" s="221">
        <v>273157</v>
      </c>
      <c r="H257" s="221">
        <v>273158</v>
      </c>
      <c r="I257" s="221">
        <v>273158</v>
      </c>
      <c r="J257" s="221">
        <v>273158</v>
      </c>
      <c r="K257" s="242">
        <f t="shared" si="7"/>
        <v>1365788</v>
      </c>
    </row>
    <row r="258" spans="1:11" ht="12.75">
      <c r="A258" s="219">
        <v>182</v>
      </c>
      <c r="B258" s="219" t="s">
        <v>1822</v>
      </c>
      <c r="C258" s="15" t="s">
        <v>39</v>
      </c>
      <c r="D258" s="220" t="s">
        <v>39</v>
      </c>
      <c r="E258" s="15" t="s">
        <v>2004</v>
      </c>
      <c r="F258" s="221">
        <v>5729</v>
      </c>
      <c r="G258" s="221">
        <v>5730</v>
      </c>
      <c r="H258" s="221">
        <v>5730</v>
      </c>
      <c r="I258" s="221">
        <v>5730</v>
      </c>
      <c r="J258" s="221">
        <v>5730</v>
      </c>
      <c r="K258" s="242">
        <f t="shared" si="7"/>
        <v>28649</v>
      </c>
    </row>
    <row r="259" spans="1:11" ht="12.75">
      <c r="A259" s="219">
        <v>146</v>
      </c>
      <c r="B259" s="219" t="s">
        <v>1823</v>
      </c>
      <c r="C259" s="15" t="s">
        <v>2134</v>
      </c>
      <c r="D259" s="220" t="s">
        <v>40</v>
      </c>
      <c r="E259" s="15" t="s">
        <v>2006</v>
      </c>
      <c r="F259" s="221">
        <v>32657</v>
      </c>
      <c r="G259" s="221">
        <v>32657</v>
      </c>
      <c r="H259" s="221">
        <v>32657</v>
      </c>
      <c r="I259" s="221">
        <v>32657</v>
      </c>
      <c r="J259" s="221">
        <v>32657</v>
      </c>
      <c r="K259" s="242">
        <f t="shared" si="7"/>
        <v>163285</v>
      </c>
    </row>
    <row r="260" spans="1:11" ht="12.75">
      <c r="A260" s="219">
        <v>197</v>
      </c>
      <c r="B260" s="219" t="s">
        <v>1824</v>
      </c>
      <c r="C260" s="15" t="s">
        <v>2122</v>
      </c>
      <c r="D260" s="220" t="s">
        <v>41</v>
      </c>
      <c r="E260" s="15" t="s">
        <v>2008</v>
      </c>
      <c r="F260" s="221">
        <v>24643</v>
      </c>
      <c r="G260" s="221">
        <v>24644</v>
      </c>
      <c r="H260" s="221">
        <v>24644</v>
      </c>
      <c r="I260" s="221">
        <v>24644</v>
      </c>
      <c r="J260" s="221">
        <v>24644</v>
      </c>
      <c r="K260" s="242">
        <f t="shared" si="7"/>
        <v>123219</v>
      </c>
    </row>
    <row r="261" spans="1:11" ht="12.75">
      <c r="A261" s="219">
        <v>256</v>
      </c>
      <c r="B261" s="219" t="s">
        <v>1825</v>
      </c>
      <c r="C261" s="15" t="s">
        <v>2123</v>
      </c>
      <c r="D261" s="220" t="s">
        <v>42</v>
      </c>
      <c r="E261" s="15" t="s">
        <v>2010</v>
      </c>
      <c r="F261" s="221">
        <v>40073</v>
      </c>
      <c r="G261" s="221">
        <v>40073</v>
      </c>
      <c r="H261" s="221">
        <v>40074</v>
      </c>
      <c r="I261" s="221">
        <v>40074</v>
      </c>
      <c r="J261" s="221">
        <v>40074</v>
      </c>
      <c r="K261" s="242">
        <f t="shared" si="7"/>
        <v>200368</v>
      </c>
    </row>
    <row r="262" spans="1:11" ht="12.75">
      <c r="A262" s="219">
        <v>62</v>
      </c>
      <c r="B262" s="219" t="s">
        <v>1826</v>
      </c>
      <c r="C262" s="15" t="s">
        <v>2153</v>
      </c>
      <c r="D262" s="220" t="s">
        <v>43</v>
      </c>
      <c r="E262" s="15" t="s">
        <v>2012</v>
      </c>
      <c r="F262" s="221">
        <v>71893</v>
      </c>
      <c r="G262" s="221">
        <v>71893</v>
      </c>
      <c r="H262" s="221">
        <v>71893</v>
      </c>
      <c r="I262" s="221">
        <v>71893</v>
      </c>
      <c r="J262" s="221">
        <v>71893</v>
      </c>
      <c r="K262" s="242">
        <f t="shared" si="7"/>
        <v>359465</v>
      </c>
    </row>
    <row r="263" spans="1:11" ht="12.75">
      <c r="A263" s="219">
        <v>186</v>
      </c>
      <c r="B263" s="219" t="s">
        <v>1827</v>
      </c>
      <c r="C263" s="15" t="s">
        <v>2124</v>
      </c>
      <c r="D263" s="220" t="s">
        <v>44</v>
      </c>
      <c r="E263" s="15" t="s">
        <v>1903</v>
      </c>
      <c r="F263" s="221">
        <v>12994</v>
      </c>
      <c r="G263" s="221">
        <v>12995</v>
      </c>
      <c r="H263" s="221">
        <v>12995</v>
      </c>
      <c r="I263" s="221">
        <v>12995</v>
      </c>
      <c r="J263" s="221">
        <v>12995</v>
      </c>
      <c r="K263" s="242">
        <f t="shared" si="7"/>
        <v>64974</v>
      </c>
    </row>
    <row r="264" spans="1:11" ht="12.75">
      <c r="A264" s="219">
        <v>193</v>
      </c>
      <c r="B264" s="219" t="s">
        <v>1828</v>
      </c>
      <c r="C264" s="15" t="s">
        <v>2154</v>
      </c>
      <c r="D264" s="220" t="s">
        <v>45</v>
      </c>
      <c r="E264" s="15" t="s">
        <v>2015</v>
      </c>
      <c r="F264" s="221">
        <v>8491</v>
      </c>
      <c r="G264" s="221">
        <v>8491</v>
      </c>
      <c r="H264" s="221">
        <v>8491</v>
      </c>
      <c r="I264" s="221">
        <v>8492</v>
      </c>
      <c r="J264" s="221">
        <v>8492</v>
      </c>
      <c r="K264" s="242">
        <f t="shared" si="7"/>
        <v>42457</v>
      </c>
    </row>
    <row r="265" spans="1:11" ht="12.75">
      <c r="A265" s="219">
        <v>280</v>
      </c>
      <c r="B265" s="219" t="s">
        <v>1829</v>
      </c>
      <c r="C265" s="15" t="s">
        <v>2155</v>
      </c>
      <c r="D265" s="220" t="s">
        <v>46</v>
      </c>
      <c r="E265" s="15" t="s">
        <v>2017</v>
      </c>
      <c r="F265" s="221">
        <v>28918</v>
      </c>
      <c r="G265" s="221">
        <v>28918</v>
      </c>
      <c r="H265" s="221">
        <v>28918</v>
      </c>
      <c r="I265" s="221">
        <v>28919</v>
      </c>
      <c r="J265" s="221">
        <v>28919</v>
      </c>
      <c r="K265" s="242">
        <f t="shared" si="7"/>
        <v>144592</v>
      </c>
    </row>
    <row r="266" spans="1:11" ht="12.75">
      <c r="A266" s="219">
        <v>303</v>
      </c>
      <c r="B266" s="219" t="s">
        <v>1830</v>
      </c>
      <c r="C266" s="15" t="s">
        <v>2143</v>
      </c>
      <c r="D266" s="220" t="s">
        <v>47</v>
      </c>
      <c r="E266" s="15" t="s">
        <v>1873</v>
      </c>
      <c r="F266" s="221">
        <v>1039918</v>
      </c>
      <c r="G266" s="221">
        <v>1039918</v>
      </c>
      <c r="H266" s="221">
        <v>1039918</v>
      </c>
      <c r="I266" s="221">
        <v>1039919</v>
      </c>
      <c r="J266" s="221">
        <v>1039919</v>
      </c>
      <c r="K266" s="242">
        <f t="shared" si="7"/>
        <v>5199592</v>
      </c>
    </row>
    <row r="267" spans="1:11" ht="12.75">
      <c r="A267" s="219">
        <v>301</v>
      </c>
      <c r="B267" s="219" t="s">
        <v>1831</v>
      </c>
      <c r="C267" s="15" t="s">
        <v>2143</v>
      </c>
      <c r="D267" s="220" t="s">
        <v>48</v>
      </c>
      <c r="E267" s="15" t="s">
        <v>2020</v>
      </c>
      <c r="F267" s="221">
        <v>0</v>
      </c>
      <c r="G267" s="221">
        <v>0</v>
      </c>
      <c r="H267" s="221">
        <v>0</v>
      </c>
      <c r="I267" s="221">
        <v>0</v>
      </c>
      <c r="J267" s="221">
        <v>0</v>
      </c>
      <c r="K267" s="242">
        <v>0</v>
      </c>
    </row>
    <row r="268" spans="1:11" ht="12.75">
      <c r="A268" s="219">
        <v>302</v>
      </c>
      <c r="B268" s="219" t="s">
        <v>1832</v>
      </c>
      <c r="C268" s="15" t="s">
        <v>2143</v>
      </c>
      <c r="D268" s="220" t="s">
        <v>49</v>
      </c>
      <c r="E268" s="15" t="s">
        <v>1873</v>
      </c>
      <c r="F268" s="221">
        <v>0</v>
      </c>
      <c r="G268" s="221">
        <v>0</v>
      </c>
      <c r="H268" s="221">
        <v>0</v>
      </c>
      <c r="I268" s="221">
        <v>0</v>
      </c>
      <c r="J268" s="221">
        <v>0</v>
      </c>
      <c r="K268" s="242">
        <v>0</v>
      </c>
    </row>
    <row r="269" spans="1:11" ht="12.75">
      <c r="A269" s="219">
        <v>254</v>
      </c>
      <c r="B269" s="219" t="s">
        <v>1833</v>
      </c>
      <c r="C269" s="15" t="s">
        <v>2140</v>
      </c>
      <c r="D269" s="220" t="s">
        <v>50</v>
      </c>
      <c r="E269" s="15" t="s">
        <v>2023</v>
      </c>
      <c r="F269" s="221">
        <v>64745</v>
      </c>
      <c r="G269" s="221">
        <v>64745</v>
      </c>
      <c r="H269" s="221">
        <v>64745</v>
      </c>
      <c r="I269" s="221">
        <v>64746</v>
      </c>
      <c r="J269" s="221">
        <v>64746</v>
      </c>
      <c r="K269" s="242">
        <f aca="true" t="shared" si="8" ref="K269:K298">IF(SUM(F269:J269)&lt;&gt;0,SUM(F269:J269),"")</f>
        <v>323727</v>
      </c>
    </row>
    <row r="270" spans="1:11" ht="12.75">
      <c r="A270" s="219">
        <v>231</v>
      </c>
      <c r="B270" s="219" t="s">
        <v>1834</v>
      </c>
      <c r="C270" s="15" t="s">
        <v>2141</v>
      </c>
      <c r="D270" s="220" t="s">
        <v>51</v>
      </c>
      <c r="E270" s="15" t="s">
        <v>1992</v>
      </c>
      <c r="F270" s="221">
        <v>13521</v>
      </c>
      <c r="G270" s="221">
        <v>13521</v>
      </c>
      <c r="H270" s="221">
        <v>13522</v>
      </c>
      <c r="I270" s="221">
        <v>13522</v>
      </c>
      <c r="J270" s="221">
        <v>13522</v>
      </c>
      <c r="K270" s="242">
        <f t="shared" si="8"/>
        <v>67608</v>
      </c>
    </row>
    <row r="271" spans="1:11" ht="12.75">
      <c r="A271" s="219">
        <v>264</v>
      </c>
      <c r="B271" s="219" t="s">
        <v>1835</v>
      </c>
      <c r="C271" s="15" t="s">
        <v>2141</v>
      </c>
      <c r="D271" s="220" t="s">
        <v>52</v>
      </c>
      <c r="E271" s="15" t="s">
        <v>1870</v>
      </c>
      <c r="F271" s="221">
        <v>952</v>
      </c>
      <c r="G271" s="221">
        <v>952</v>
      </c>
      <c r="H271" s="221">
        <v>952</v>
      </c>
      <c r="I271" s="221">
        <v>952</v>
      </c>
      <c r="J271" s="221">
        <v>953</v>
      </c>
      <c r="K271" s="242">
        <f t="shared" si="8"/>
        <v>4761</v>
      </c>
    </row>
    <row r="272" spans="1:11" ht="12.75">
      <c r="A272" s="219">
        <v>233</v>
      </c>
      <c r="B272" s="219" t="s">
        <v>1837</v>
      </c>
      <c r="C272" s="15" t="s">
        <v>2125</v>
      </c>
      <c r="D272" s="220" t="s">
        <v>54</v>
      </c>
      <c r="E272" s="15" t="s">
        <v>2029</v>
      </c>
      <c r="F272" s="221">
        <v>27428</v>
      </c>
      <c r="G272" s="221">
        <v>27428</v>
      </c>
      <c r="H272" s="221">
        <v>27428</v>
      </c>
      <c r="I272" s="221">
        <v>27428</v>
      </c>
      <c r="J272" s="221">
        <v>27429</v>
      </c>
      <c r="K272" s="242">
        <f t="shared" si="8"/>
        <v>137141</v>
      </c>
    </row>
    <row r="273" spans="1:11" ht="12.75">
      <c r="A273" s="219">
        <v>234</v>
      </c>
      <c r="B273" s="219" t="s">
        <v>1838</v>
      </c>
      <c r="C273" s="15" t="s">
        <v>2125</v>
      </c>
      <c r="D273" s="220" t="s">
        <v>55</v>
      </c>
      <c r="E273" s="15" t="s">
        <v>2031</v>
      </c>
      <c r="F273" s="221">
        <v>25955</v>
      </c>
      <c r="G273" s="221">
        <v>25955</v>
      </c>
      <c r="H273" s="221">
        <v>25956</v>
      </c>
      <c r="I273" s="221">
        <v>25956</v>
      </c>
      <c r="J273" s="221">
        <v>25956</v>
      </c>
      <c r="K273" s="242">
        <f t="shared" si="8"/>
        <v>129778</v>
      </c>
    </row>
    <row r="274" spans="1:11" ht="12.75">
      <c r="A274" s="219">
        <v>235</v>
      </c>
      <c r="B274" s="219" t="s">
        <v>1839</v>
      </c>
      <c r="C274" s="15" t="s">
        <v>2125</v>
      </c>
      <c r="D274" s="220" t="s">
        <v>56</v>
      </c>
      <c r="E274" s="15" t="s">
        <v>2033</v>
      </c>
      <c r="F274" s="221">
        <v>96987</v>
      </c>
      <c r="G274" s="221">
        <v>96987</v>
      </c>
      <c r="H274" s="221">
        <v>96987</v>
      </c>
      <c r="I274" s="221">
        <v>96988</v>
      </c>
      <c r="J274" s="221">
        <v>96988</v>
      </c>
      <c r="K274" s="242">
        <f t="shared" si="8"/>
        <v>484937</v>
      </c>
    </row>
    <row r="275" spans="1:11" ht="12.75">
      <c r="A275" s="219">
        <v>59</v>
      </c>
      <c r="B275" s="219" t="s">
        <v>1840</v>
      </c>
      <c r="C275" s="15" t="s">
        <v>2156</v>
      </c>
      <c r="D275" s="220" t="s">
        <v>57</v>
      </c>
      <c r="E275" s="15" t="s">
        <v>2035</v>
      </c>
      <c r="F275" s="221">
        <v>14346</v>
      </c>
      <c r="G275" s="221">
        <v>14347</v>
      </c>
      <c r="H275" s="221">
        <v>14347</v>
      </c>
      <c r="I275" s="221">
        <v>14347</v>
      </c>
      <c r="J275" s="221">
        <v>14347</v>
      </c>
      <c r="K275" s="242">
        <f t="shared" si="8"/>
        <v>71734</v>
      </c>
    </row>
    <row r="276" spans="1:11" ht="12.75">
      <c r="A276" s="219">
        <v>151</v>
      </c>
      <c r="B276" s="219" t="s">
        <v>1841</v>
      </c>
      <c r="C276" s="15" t="s">
        <v>2126</v>
      </c>
      <c r="D276" s="220" t="s">
        <v>58</v>
      </c>
      <c r="E276" s="15" t="s">
        <v>88</v>
      </c>
      <c r="F276" s="221">
        <v>6078</v>
      </c>
      <c r="G276" s="221">
        <v>6078</v>
      </c>
      <c r="H276" s="221">
        <v>6079</v>
      </c>
      <c r="I276" s="221">
        <v>6079</v>
      </c>
      <c r="J276" s="221">
        <v>6079</v>
      </c>
      <c r="K276" s="242">
        <f t="shared" si="8"/>
        <v>30393</v>
      </c>
    </row>
    <row r="277" spans="1:11" ht="12.75">
      <c r="A277" s="219">
        <v>10</v>
      </c>
      <c r="B277" s="219" t="s">
        <v>1842</v>
      </c>
      <c r="C277" s="15" t="s">
        <v>59</v>
      </c>
      <c r="D277" s="220" t="s">
        <v>59</v>
      </c>
      <c r="E277" s="15" t="s">
        <v>90</v>
      </c>
      <c r="F277" s="221">
        <v>15740</v>
      </c>
      <c r="G277" s="221">
        <v>15740</v>
      </c>
      <c r="H277" s="221">
        <v>15740</v>
      </c>
      <c r="I277" s="221">
        <v>15740</v>
      </c>
      <c r="J277" s="221">
        <v>15741</v>
      </c>
      <c r="K277" s="242">
        <f t="shared" si="8"/>
        <v>78701</v>
      </c>
    </row>
    <row r="278" spans="1:11" ht="12.75">
      <c r="A278" s="219">
        <v>249</v>
      </c>
      <c r="B278" s="219" t="s">
        <v>1843</v>
      </c>
      <c r="C278" s="15" t="s">
        <v>92</v>
      </c>
      <c r="D278" s="220" t="s">
        <v>92</v>
      </c>
      <c r="E278" s="15" t="s">
        <v>92</v>
      </c>
      <c r="F278" s="221">
        <v>23876</v>
      </c>
      <c r="G278" s="221">
        <v>23876</v>
      </c>
      <c r="H278" s="221">
        <v>23876</v>
      </c>
      <c r="I278" s="221">
        <v>23876</v>
      </c>
      <c r="J278" s="221">
        <v>23876</v>
      </c>
      <c r="K278" s="242">
        <f t="shared" si="8"/>
        <v>119380</v>
      </c>
    </row>
    <row r="279" spans="1:11" ht="12.75">
      <c r="A279" s="219">
        <v>268</v>
      </c>
      <c r="B279" s="219" t="s">
        <v>1844</v>
      </c>
      <c r="C279" s="15" t="s">
        <v>2127</v>
      </c>
      <c r="D279" s="220" t="s">
        <v>60</v>
      </c>
      <c r="E279" s="15" t="s">
        <v>94</v>
      </c>
      <c r="F279" s="221">
        <v>54071</v>
      </c>
      <c r="G279" s="221">
        <v>54071</v>
      </c>
      <c r="H279" s="221">
        <v>54071</v>
      </c>
      <c r="I279" s="221">
        <v>54071</v>
      </c>
      <c r="J279" s="221">
        <v>54072</v>
      </c>
      <c r="K279" s="242">
        <f t="shared" si="8"/>
        <v>270356</v>
      </c>
    </row>
    <row r="280" spans="1:11" ht="12.75">
      <c r="A280" s="219">
        <v>50</v>
      </c>
      <c r="B280" s="219" t="s">
        <v>1845</v>
      </c>
      <c r="C280" s="15" t="s">
        <v>2144</v>
      </c>
      <c r="D280" s="220" t="s">
        <v>61</v>
      </c>
      <c r="E280" s="15" t="s">
        <v>96</v>
      </c>
      <c r="F280" s="221">
        <v>34475</v>
      </c>
      <c r="G280" s="221">
        <v>34476</v>
      </c>
      <c r="H280" s="221">
        <v>34476</v>
      </c>
      <c r="I280" s="221">
        <v>34476</v>
      </c>
      <c r="J280" s="221">
        <v>34476</v>
      </c>
      <c r="K280" s="242">
        <f t="shared" si="8"/>
        <v>172379</v>
      </c>
    </row>
    <row r="281" spans="1:11" ht="12.75">
      <c r="A281" s="219">
        <v>278</v>
      </c>
      <c r="B281" s="219" t="s">
        <v>1846</v>
      </c>
      <c r="C281" s="15" t="s">
        <v>2141</v>
      </c>
      <c r="D281" s="220" t="s">
        <v>62</v>
      </c>
      <c r="E281" s="15" t="s">
        <v>1915</v>
      </c>
      <c r="F281" s="221">
        <v>14002</v>
      </c>
      <c r="G281" s="221">
        <v>14002</v>
      </c>
      <c r="H281" s="221">
        <v>14002</v>
      </c>
      <c r="I281" s="221">
        <v>14002</v>
      </c>
      <c r="J281" s="221">
        <v>14002</v>
      </c>
      <c r="K281" s="242">
        <f t="shared" si="8"/>
        <v>70010</v>
      </c>
    </row>
    <row r="282" spans="1:11" ht="12.75">
      <c r="A282" s="219">
        <v>104</v>
      </c>
      <c r="B282" s="219" t="s">
        <v>1847</v>
      </c>
      <c r="C282" s="15" t="s">
        <v>2139</v>
      </c>
      <c r="D282" s="220" t="s">
        <v>63</v>
      </c>
      <c r="E282" s="15" t="s">
        <v>99</v>
      </c>
      <c r="F282" s="221">
        <v>84336</v>
      </c>
      <c r="G282" s="221">
        <v>84336</v>
      </c>
      <c r="H282" s="221">
        <v>84336</v>
      </c>
      <c r="I282" s="221">
        <v>84337</v>
      </c>
      <c r="J282" s="221">
        <v>84337</v>
      </c>
      <c r="K282" s="242">
        <f t="shared" si="8"/>
        <v>421682</v>
      </c>
    </row>
    <row r="283" spans="1:11" ht="12.75">
      <c r="A283" s="219">
        <v>3</v>
      </c>
      <c r="B283" s="219" t="s">
        <v>1848</v>
      </c>
      <c r="C283" s="15" t="s">
        <v>2157</v>
      </c>
      <c r="D283" s="220" t="s">
        <v>64</v>
      </c>
      <c r="E283" s="15" t="s">
        <v>88</v>
      </c>
      <c r="F283" s="221">
        <v>17044</v>
      </c>
      <c r="G283" s="221">
        <v>17044</v>
      </c>
      <c r="H283" s="221">
        <v>17044</v>
      </c>
      <c r="I283" s="221">
        <v>17044</v>
      </c>
      <c r="J283" s="221">
        <v>17045</v>
      </c>
      <c r="K283" s="242">
        <f t="shared" si="8"/>
        <v>85221</v>
      </c>
    </row>
    <row r="284" spans="1:11" ht="12.75">
      <c r="A284" s="219">
        <v>93</v>
      </c>
      <c r="B284" s="219" t="s">
        <v>1849</v>
      </c>
      <c r="C284" s="15" t="s">
        <v>2138</v>
      </c>
      <c r="D284" s="220" t="s">
        <v>65</v>
      </c>
      <c r="E284" s="15" t="s">
        <v>2012</v>
      </c>
      <c r="F284" s="221">
        <v>400367</v>
      </c>
      <c r="G284" s="221">
        <v>400367</v>
      </c>
      <c r="H284" s="221">
        <v>400368</v>
      </c>
      <c r="I284" s="221">
        <v>400368</v>
      </c>
      <c r="J284" s="221">
        <v>400368</v>
      </c>
      <c r="K284" s="242">
        <f t="shared" si="8"/>
        <v>2001838</v>
      </c>
    </row>
    <row r="285" spans="1:11" ht="12.75">
      <c r="A285" s="219">
        <v>279</v>
      </c>
      <c r="B285" s="219" t="s">
        <v>1850</v>
      </c>
      <c r="C285" s="15" t="s">
        <v>2128</v>
      </c>
      <c r="D285" s="220" t="s">
        <v>66</v>
      </c>
      <c r="E285" s="15" t="s">
        <v>103</v>
      </c>
      <c r="F285" s="221">
        <v>23401</v>
      </c>
      <c r="G285" s="221">
        <v>23402</v>
      </c>
      <c r="H285" s="221">
        <v>23402</v>
      </c>
      <c r="I285" s="221">
        <v>23402</v>
      </c>
      <c r="J285" s="221">
        <v>23402</v>
      </c>
      <c r="K285" s="242">
        <f t="shared" si="8"/>
        <v>117009</v>
      </c>
    </row>
    <row r="286" spans="1:11" ht="12.75">
      <c r="A286" s="219">
        <v>103</v>
      </c>
      <c r="B286" s="219" t="s">
        <v>1851</v>
      </c>
      <c r="C286" s="15" t="s">
        <v>2139</v>
      </c>
      <c r="D286" s="220" t="s">
        <v>67</v>
      </c>
      <c r="E286" s="15" t="s">
        <v>99</v>
      </c>
      <c r="F286" s="221">
        <v>286725</v>
      </c>
      <c r="G286" s="221">
        <v>286725</v>
      </c>
      <c r="H286" s="221">
        <v>286726</v>
      </c>
      <c r="I286" s="221">
        <v>286726</v>
      </c>
      <c r="J286" s="221">
        <v>286726</v>
      </c>
      <c r="K286" s="242">
        <f t="shared" si="8"/>
        <v>1433628</v>
      </c>
    </row>
    <row r="287" spans="1:11" ht="12.75">
      <c r="A287" s="219">
        <v>287</v>
      </c>
      <c r="B287" s="219" t="s">
        <v>1852</v>
      </c>
      <c r="C287" s="15" t="s">
        <v>2095</v>
      </c>
      <c r="D287" s="220" t="s">
        <v>68</v>
      </c>
      <c r="E287" s="15" t="s">
        <v>1964</v>
      </c>
      <c r="F287" s="221">
        <v>69691</v>
      </c>
      <c r="G287" s="221" t="s">
        <v>531</v>
      </c>
      <c r="H287" s="221" t="s">
        <v>531</v>
      </c>
      <c r="I287" s="221" t="s">
        <v>531</v>
      </c>
      <c r="J287" s="221" t="s">
        <v>531</v>
      </c>
      <c r="K287" s="242">
        <f t="shared" si="8"/>
        <v>69691</v>
      </c>
    </row>
    <row r="288" spans="1:11" ht="12.75">
      <c r="A288" s="219">
        <v>286</v>
      </c>
      <c r="B288" s="219" t="s">
        <v>1853</v>
      </c>
      <c r="C288" s="15" t="s">
        <v>2095</v>
      </c>
      <c r="D288" s="220" t="s">
        <v>69</v>
      </c>
      <c r="E288" s="15" t="s">
        <v>1964</v>
      </c>
      <c r="F288" s="221">
        <v>1365711</v>
      </c>
      <c r="G288" s="221">
        <v>1365711</v>
      </c>
      <c r="H288" s="221">
        <v>1365712</v>
      </c>
      <c r="I288" s="221">
        <v>1365712</v>
      </c>
      <c r="J288" s="221">
        <v>1365712</v>
      </c>
      <c r="K288" s="242">
        <f t="shared" si="8"/>
        <v>6828558</v>
      </c>
    </row>
    <row r="289" spans="1:11" ht="12.75">
      <c r="A289" s="219">
        <v>106</v>
      </c>
      <c r="B289" s="219" t="s">
        <v>1855</v>
      </c>
      <c r="C289" s="15" t="s">
        <v>2147</v>
      </c>
      <c r="D289" s="220" t="s">
        <v>71</v>
      </c>
      <c r="E289" s="15" t="s">
        <v>108</v>
      </c>
      <c r="F289" s="221">
        <v>13688</v>
      </c>
      <c r="G289" s="221">
        <v>13688</v>
      </c>
      <c r="H289" s="221">
        <v>13689</v>
      </c>
      <c r="I289" s="221">
        <v>13689</v>
      </c>
      <c r="J289" s="221">
        <v>13689</v>
      </c>
      <c r="K289" s="242">
        <f t="shared" si="8"/>
        <v>68443</v>
      </c>
    </row>
    <row r="290" spans="1:11" ht="12.75">
      <c r="A290" s="219">
        <v>108</v>
      </c>
      <c r="B290" s="219" t="s">
        <v>1856</v>
      </c>
      <c r="C290" s="15" t="s">
        <v>2147</v>
      </c>
      <c r="D290" s="220" t="s">
        <v>72</v>
      </c>
      <c r="E290" s="15" t="s">
        <v>110</v>
      </c>
      <c r="F290" s="221">
        <v>36986</v>
      </c>
      <c r="G290" s="221">
        <v>36986</v>
      </c>
      <c r="H290" s="221">
        <v>36986</v>
      </c>
      <c r="I290" s="221">
        <v>36987</v>
      </c>
      <c r="J290" s="221">
        <v>36987</v>
      </c>
      <c r="K290" s="242">
        <f t="shared" si="8"/>
        <v>184932</v>
      </c>
    </row>
    <row r="291" spans="1:11" ht="12.75">
      <c r="A291" s="219">
        <v>107</v>
      </c>
      <c r="B291" s="219" t="s">
        <v>1857</v>
      </c>
      <c r="C291" s="15" t="s">
        <v>2147</v>
      </c>
      <c r="D291" s="220" t="s">
        <v>73</v>
      </c>
      <c r="E291" s="15" t="s">
        <v>2008</v>
      </c>
      <c r="F291" s="221">
        <v>13018</v>
      </c>
      <c r="G291" s="221">
        <v>13018</v>
      </c>
      <c r="H291" s="221">
        <v>13019</v>
      </c>
      <c r="I291" s="221">
        <v>13019</v>
      </c>
      <c r="J291" s="221">
        <v>13019</v>
      </c>
      <c r="K291" s="242">
        <f t="shared" si="8"/>
        <v>65093</v>
      </c>
    </row>
    <row r="292" spans="1:11" ht="12.75">
      <c r="A292" s="219">
        <v>109</v>
      </c>
      <c r="B292" s="219" t="s">
        <v>1858</v>
      </c>
      <c r="C292" s="15" t="s">
        <v>2147</v>
      </c>
      <c r="D292" s="220" t="s">
        <v>74</v>
      </c>
      <c r="E292" s="15" t="s">
        <v>2008</v>
      </c>
      <c r="F292" s="221">
        <v>24969</v>
      </c>
      <c r="G292" s="221">
        <v>24970</v>
      </c>
      <c r="H292" s="221">
        <v>24970</v>
      </c>
      <c r="I292" s="221">
        <v>24970</v>
      </c>
      <c r="J292" s="221">
        <v>24970</v>
      </c>
      <c r="K292" s="242">
        <f t="shared" si="8"/>
        <v>124849</v>
      </c>
    </row>
    <row r="293" spans="1:11" ht="12.75">
      <c r="A293" s="219">
        <v>105</v>
      </c>
      <c r="B293" s="219" t="s">
        <v>1859</v>
      </c>
      <c r="C293" s="15" t="s">
        <v>2147</v>
      </c>
      <c r="D293" s="220" t="s">
        <v>75</v>
      </c>
      <c r="E293" s="15" t="s">
        <v>2008</v>
      </c>
      <c r="F293" s="221">
        <v>30389</v>
      </c>
      <c r="G293" s="221">
        <v>30389</v>
      </c>
      <c r="H293" s="221">
        <v>30390</v>
      </c>
      <c r="I293" s="221">
        <v>30390</v>
      </c>
      <c r="J293" s="221">
        <v>30390</v>
      </c>
      <c r="K293" s="242">
        <f t="shared" si="8"/>
        <v>151948</v>
      </c>
    </row>
    <row r="294" spans="1:11" ht="12.75">
      <c r="A294" s="219">
        <v>204</v>
      </c>
      <c r="B294" s="219" t="s">
        <v>1861</v>
      </c>
      <c r="C294" s="15" t="s">
        <v>2158</v>
      </c>
      <c r="D294" s="220" t="s">
        <v>77</v>
      </c>
      <c r="E294" s="15" t="s">
        <v>1873</v>
      </c>
      <c r="F294" s="221">
        <v>11525</v>
      </c>
      <c r="G294" s="221">
        <v>11525</v>
      </c>
      <c r="H294" s="221">
        <v>11526</v>
      </c>
      <c r="I294" s="221">
        <v>11526</v>
      </c>
      <c r="J294" s="221">
        <v>11526</v>
      </c>
      <c r="K294" s="242">
        <f t="shared" si="8"/>
        <v>57628</v>
      </c>
    </row>
    <row r="295" spans="1:11" ht="12.75">
      <c r="A295" s="219">
        <v>240</v>
      </c>
      <c r="B295" s="219" t="s">
        <v>1862</v>
      </c>
      <c r="C295" s="15" t="s">
        <v>2129</v>
      </c>
      <c r="D295" s="220" t="s">
        <v>78</v>
      </c>
      <c r="E295" s="15" t="s">
        <v>116</v>
      </c>
      <c r="F295" s="221">
        <v>7302</v>
      </c>
      <c r="G295" s="221">
        <v>7302</v>
      </c>
      <c r="H295" s="221">
        <v>7302</v>
      </c>
      <c r="I295" s="221">
        <v>7302</v>
      </c>
      <c r="J295" s="221">
        <v>7302</v>
      </c>
      <c r="K295" s="242">
        <f t="shared" si="8"/>
        <v>36510</v>
      </c>
    </row>
    <row r="296" spans="1:11" ht="12.75">
      <c r="A296" s="219">
        <v>243</v>
      </c>
      <c r="B296" s="219" t="s">
        <v>1863</v>
      </c>
      <c r="C296" s="15" t="s">
        <v>2130</v>
      </c>
      <c r="D296" s="220" t="s">
        <v>79</v>
      </c>
      <c r="E296" s="15" t="s">
        <v>1903</v>
      </c>
      <c r="F296" s="221">
        <v>5098</v>
      </c>
      <c r="G296" s="221">
        <v>5098</v>
      </c>
      <c r="H296" s="221">
        <v>5098</v>
      </c>
      <c r="I296" s="221">
        <v>5098</v>
      </c>
      <c r="J296" s="221">
        <v>5099</v>
      </c>
      <c r="K296" s="242">
        <f t="shared" si="8"/>
        <v>25491</v>
      </c>
    </row>
    <row r="297" spans="1:11" ht="12.75">
      <c r="A297" s="219">
        <v>310</v>
      </c>
      <c r="B297" s="219" t="s">
        <v>1864</v>
      </c>
      <c r="C297" s="15" t="s">
        <v>2131</v>
      </c>
      <c r="D297" s="220" t="s">
        <v>80</v>
      </c>
      <c r="E297" s="15" t="s">
        <v>1915</v>
      </c>
      <c r="F297" s="221">
        <v>14983</v>
      </c>
      <c r="G297" s="221">
        <v>14983</v>
      </c>
      <c r="H297" s="221">
        <v>14983</v>
      </c>
      <c r="I297" s="221">
        <v>14983</v>
      </c>
      <c r="J297" s="221">
        <v>14983</v>
      </c>
      <c r="K297" s="242">
        <f t="shared" si="8"/>
        <v>74915</v>
      </c>
    </row>
    <row r="298" spans="1:11" ht="12.75">
      <c r="A298" s="219">
        <v>629</v>
      </c>
      <c r="B298" s="219" t="s">
        <v>1289</v>
      </c>
      <c r="C298" s="15" t="s">
        <v>2159</v>
      </c>
      <c r="D298" s="220" t="s">
        <v>1865</v>
      </c>
      <c r="E298" s="15" t="s">
        <v>2137</v>
      </c>
      <c r="F298" s="221">
        <v>9614</v>
      </c>
      <c r="G298" s="221">
        <v>9614</v>
      </c>
      <c r="H298" s="221">
        <v>9614</v>
      </c>
      <c r="I298" s="221">
        <v>9614</v>
      </c>
      <c r="J298" s="221">
        <v>9614</v>
      </c>
      <c r="K298" s="242">
        <f t="shared" si="8"/>
        <v>48070</v>
      </c>
    </row>
    <row r="299" spans="1:11" ht="12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1"/>
    </row>
    <row r="300" spans="1:11" ht="12.75">
      <c r="A300" s="250" t="s">
        <v>2076</v>
      </c>
      <c r="B300" s="245"/>
      <c r="C300" s="245"/>
      <c r="D300" s="245"/>
      <c r="E300" s="245"/>
      <c r="F300" s="208">
        <f aca="true" t="shared" si="9" ref="F300:K300">SUM(F5:F298)</f>
        <v>54581768</v>
      </c>
      <c r="G300" s="208">
        <f t="shared" si="9"/>
        <v>54511747</v>
      </c>
      <c r="H300" s="208">
        <f t="shared" si="9"/>
        <v>51870909</v>
      </c>
      <c r="I300" s="208">
        <f t="shared" si="9"/>
        <v>51870427</v>
      </c>
      <c r="J300" s="208">
        <f t="shared" si="9"/>
        <v>51870451</v>
      </c>
      <c r="K300" s="243">
        <f t="shared" si="9"/>
        <v>264705302</v>
      </c>
    </row>
    <row r="301" spans="1:11" ht="12.75">
      <c r="A301" s="255" t="s">
        <v>2077</v>
      </c>
      <c r="B301" s="245"/>
      <c r="C301" s="245"/>
      <c r="D301" s="245"/>
      <c r="E301" s="245"/>
      <c r="F301" s="245"/>
      <c r="G301" s="245"/>
      <c r="H301" s="245"/>
      <c r="I301" s="245"/>
      <c r="J301" s="245"/>
      <c r="K301" s="245"/>
    </row>
    <row r="302" spans="1:23" ht="12.75">
      <c r="A302" s="250" t="s">
        <v>2078</v>
      </c>
      <c r="B302" s="245"/>
      <c r="C302" s="245"/>
      <c r="D302" s="245"/>
      <c r="E302" s="245"/>
      <c r="F302" s="249">
        <f>F303+F304</f>
        <v>27766379</v>
      </c>
      <c r="G302" s="249"/>
      <c r="H302" s="249"/>
      <c r="I302" s="249"/>
      <c r="J302" s="249"/>
      <c r="K302" s="249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>
      <c r="A303" s="15"/>
      <c r="B303" s="224"/>
      <c r="C303" s="250" t="s">
        <v>2079</v>
      </c>
      <c r="D303" s="245"/>
      <c r="E303" s="245"/>
      <c r="F303" s="248">
        <f>21214928+6500938+50513</f>
        <v>27766379</v>
      </c>
      <c r="G303" s="248"/>
      <c r="H303" s="248"/>
      <c r="I303" s="248"/>
      <c r="J303" s="248"/>
      <c r="K303" s="248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>
      <c r="A304" s="15"/>
      <c r="B304" s="224"/>
      <c r="C304" s="250" t="s">
        <v>2080</v>
      </c>
      <c r="D304" s="245"/>
      <c r="E304" s="245"/>
      <c r="F304" s="248">
        <v>0</v>
      </c>
      <c r="G304" s="248"/>
      <c r="H304" s="248"/>
      <c r="I304" s="248"/>
      <c r="J304" s="248"/>
      <c r="K304" s="248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>
      <c r="A305" s="250" t="s">
        <v>2081</v>
      </c>
      <c r="B305" s="245"/>
      <c r="C305" s="245"/>
      <c r="D305" s="245"/>
      <c r="E305" s="245"/>
      <c r="F305" s="248">
        <f>K300+F302</f>
        <v>292471681</v>
      </c>
      <c r="G305" s="248"/>
      <c r="H305" s="248"/>
      <c r="I305" s="248"/>
      <c r="J305" s="248"/>
      <c r="K305" s="248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>
      <c r="A306" s="250" t="s">
        <v>2082</v>
      </c>
      <c r="B306" s="245"/>
      <c r="C306" s="245"/>
      <c r="D306" s="245"/>
      <c r="E306" s="245"/>
      <c r="F306" s="248">
        <v>0</v>
      </c>
      <c r="G306" s="248"/>
      <c r="H306" s="248"/>
      <c r="I306" s="248"/>
      <c r="J306" s="248"/>
      <c r="K306" s="248"/>
      <c r="L306" s="1"/>
      <c r="M306" s="1"/>
      <c r="N306" s="1"/>
      <c r="O306" s="1"/>
      <c r="P306" s="211"/>
      <c r="Q306" s="1"/>
      <c r="R306" s="1"/>
      <c r="S306" s="1"/>
      <c r="T306" s="1"/>
      <c r="U306" s="1"/>
      <c r="V306" s="1"/>
      <c r="W306" s="1"/>
    </row>
    <row r="307" spans="1:16" ht="12.75">
      <c r="A307" s="244" t="s">
        <v>2083</v>
      </c>
      <c r="B307" s="245"/>
      <c r="C307" s="245"/>
      <c r="D307" s="245"/>
      <c r="E307" s="245"/>
      <c r="F307" s="249">
        <f>F305+F306</f>
        <v>292471681</v>
      </c>
      <c r="G307" s="249"/>
      <c r="H307" s="249"/>
      <c r="I307" s="249"/>
      <c r="J307" s="249"/>
      <c r="K307" s="249"/>
      <c r="P307" s="1"/>
    </row>
    <row r="308" spans="1:16" ht="26.25" customHeight="1">
      <c r="A308" s="246" t="s">
        <v>1724</v>
      </c>
      <c r="B308" s="247"/>
      <c r="C308" s="247"/>
      <c r="D308" s="247"/>
      <c r="E308" s="247"/>
      <c r="F308" s="247"/>
      <c r="G308" s="247"/>
      <c r="H308" s="247"/>
      <c r="I308" s="247"/>
      <c r="J308" s="247"/>
      <c r="K308" s="247"/>
      <c r="L308" s="212"/>
      <c r="P308" s="1"/>
    </row>
    <row r="309" spans="1:10" ht="12.75">
      <c r="A309" s="210"/>
      <c r="B309" s="210"/>
      <c r="C309" s="210"/>
      <c r="D309" s="210"/>
      <c r="E309" s="210"/>
      <c r="F309" s="210"/>
      <c r="G309" s="210"/>
      <c r="H309" s="210"/>
      <c r="I309" s="210"/>
      <c r="J309" s="210"/>
    </row>
    <row r="310" spans="1:10" ht="12.75">
      <c r="A310" s="225"/>
      <c r="B310" s="226"/>
      <c r="C310" s="226"/>
      <c r="D310" s="226"/>
      <c r="E310" s="226"/>
      <c r="F310" s="226"/>
      <c r="G310" s="226"/>
      <c r="H310" s="210"/>
      <c r="I310" s="210"/>
      <c r="J310" s="210"/>
    </row>
    <row r="311" spans="1:11" s="96" customFormat="1" ht="36.75" customHeight="1">
      <c r="A311" s="227"/>
      <c r="B311" s="228"/>
      <c r="C311" s="228"/>
      <c r="D311" s="228"/>
      <c r="E311" s="229"/>
      <c r="F311" s="230"/>
      <c r="G311" s="230"/>
      <c r="H311" s="213"/>
      <c r="I311" s="214"/>
      <c r="J311" s="214"/>
      <c r="K311" s="214"/>
    </row>
    <row r="312" spans="1:11" s="96" customFormat="1" ht="24.75" customHeight="1">
      <c r="A312" s="215"/>
      <c r="B312" s="216"/>
      <c r="C312" s="216"/>
      <c r="D312" s="216"/>
      <c r="E312" s="217"/>
      <c r="F312" s="218"/>
      <c r="G312" s="218"/>
      <c r="H312" s="251"/>
      <c r="I312" s="251"/>
      <c r="J312" s="251"/>
      <c r="K312" s="251"/>
    </row>
    <row r="313" spans="1:11" s="96" customFormat="1" ht="24.75" customHeight="1">
      <c r="A313" s="215"/>
      <c r="B313" s="216"/>
      <c r="C313" s="216"/>
      <c r="D313" s="216"/>
      <c r="E313" s="217"/>
      <c r="F313" s="218"/>
      <c r="G313" s="218"/>
      <c r="H313" s="213"/>
      <c r="I313" s="214"/>
      <c r="J313" s="214"/>
      <c r="K313" s="214"/>
    </row>
    <row r="314" spans="1:11" s="96" customFormat="1" ht="24.75" customHeight="1">
      <c r="A314" s="215"/>
      <c r="B314" s="216"/>
      <c r="C314" s="216"/>
      <c r="D314" s="216"/>
      <c r="E314" s="217"/>
      <c r="F314" s="218"/>
      <c r="G314" s="218"/>
      <c r="H314" s="213"/>
      <c r="I314" s="214"/>
      <c r="J314" s="214"/>
      <c r="K314" s="214"/>
    </row>
    <row r="315" spans="1:11" s="96" customFormat="1" ht="24.75" customHeight="1">
      <c r="A315" s="231"/>
      <c r="B315" s="232"/>
      <c r="C315" s="232"/>
      <c r="D315" s="232"/>
      <c r="E315" s="233"/>
      <c r="F315" s="234"/>
      <c r="G315" s="218"/>
      <c r="H315" s="213"/>
      <c r="I315" s="214"/>
      <c r="J315" s="214"/>
      <c r="K315" s="214"/>
    </row>
  </sheetData>
  <mergeCells count="18">
    <mergeCell ref="H312:K312"/>
    <mergeCell ref="A1:K2"/>
    <mergeCell ref="C304:E304"/>
    <mergeCell ref="F303:K303"/>
    <mergeCell ref="F304:K304"/>
    <mergeCell ref="F3:J3"/>
    <mergeCell ref="A300:E300"/>
    <mergeCell ref="A301:K301"/>
    <mergeCell ref="F305:K305"/>
    <mergeCell ref="A305:E305"/>
    <mergeCell ref="A302:E302"/>
    <mergeCell ref="C303:E303"/>
    <mergeCell ref="F302:K302"/>
    <mergeCell ref="A306:E306"/>
    <mergeCell ref="A307:E307"/>
    <mergeCell ref="A308:K308"/>
    <mergeCell ref="F306:K306"/>
    <mergeCell ref="F307:K307"/>
  </mergeCells>
  <printOptions gridLines="1"/>
  <pageMargins left="0.5905511811023623" right="0.5905511811023623" top="0.5905511811023623" bottom="0.5905511811023623" header="0.5118110236220472" footer="0.5118110236220472"/>
  <pageSetup fitToHeight="7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4"/>
  <sheetViews>
    <sheetView zoomScale="75" zoomScaleNormal="75" zoomScaleSheetLayoutView="7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5" sqref="C55"/>
    </sheetView>
  </sheetViews>
  <sheetFormatPr defaultColWidth="9.140625" defaultRowHeight="12.75"/>
  <cols>
    <col min="1" max="1" width="14.140625" style="9" bestFit="1" customWidth="1"/>
    <col min="2" max="2" width="6.28125" style="9" customWidth="1"/>
    <col min="3" max="3" width="36.28125" style="0" customWidth="1"/>
    <col min="4" max="4" width="15.7109375" style="1" customWidth="1"/>
    <col min="5" max="5" width="15.00390625" style="1" customWidth="1"/>
    <col min="6" max="6" width="15.8515625" style="1" customWidth="1"/>
    <col min="7" max="7" width="15.421875" style="2" customWidth="1"/>
    <col min="8" max="8" width="15.57421875" style="1" customWidth="1"/>
    <col min="9" max="9" width="17.8515625" style="1" customWidth="1"/>
    <col min="10" max="12" width="14.8515625" style="1" customWidth="1"/>
    <col min="13" max="13" width="15.00390625" style="1" customWidth="1"/>
    <col min="14" max="14" width="14.7109375" style="1" customWidth="1"/>
    <col min="15" max="15" width="18.140625" style="1" customWidth="1"/>
    <col min="16" max="16" width="17.00390625" style="0" customWidth="1"/>
    <col min="17" max="17" width="15.00390625" style="0" customWidth="1"/>
    <col min="18" max="18" width="17.00390625" style="0" customWidth="1"/>
    <col min="19" max="19" width="19.8515625" style="0" customWidth="1"/>
    <col min="20" max="20" width="7.140625" style="0" customWidth="1"/>
    <col min="21" max="21" width="15.140625" style="0" customWidth="1"/>
    <col min="22" max="22" width="8.00390625" style="9" customWidth="1"/>
    <col min="23" max="23" width="28.00390625" style="0" customWidth="1"/>
    <col min="24" max="24" width="12.28125" style="3" customWidth="1"/>
    <col min="25" max="25" width="16.421875" style="0" customWidth="1"/>
    <col min="26" max="26" width="12.140625" style="0" customWidth="1"/>
    <col min="27" max="27" width="37.140625" style="0" customWidth="1"/>
    <col min="28" max="28" width="11.7109375" style="0" customWidth="1"/>
    <col min="29" max="29" width="12.7109375" style="0" customWidth="1"/>
    <col min="30" max="30" width="11.7109375" style="0" customWidth="1"/>
    <col min="31" max="31" width="27.140625" style="0" customWidth="1"/>
    <col min="32" max="32" width="8.7109375" style="0" customWidth="1"/>
    <col min="33" max="33" width="18.7109375" style="0" customWidth="1"/>
    <col min="34" max="34" width="16.7109375" style="0" customWidth="1"/>
    <col min="35" max="35" width="29.140625" style="27" customWidth="1"/>
    <col min="36" max="36" width="43.8515625" style="0" customWidth="1"/>
    <col min="37" max="37" width="10.00390625" style="0" customWidth="1"/>
    <col min="38" max="38" width="9.00390625" style="0" customWidth="1"/>
    <col min="39" max="40" width="7.421875" style="0" customWidth="1"/>
  </cols>
  <sheetData>
    <row r="1" spans="1:35" s="96" customFormat="1" ht="13.5" customHeight="1" thickBot="1">
      <c r="A1" s="131"/>
      <c r="B1" s="87"/>
      <c r="C1" s="272" t="s">
        <v>312</v>
      </c>
      <c r="D1" s="88"/>
      <c r="E1" s="88"/>
      <c r="F1" s="88"/>
      <c r="G1" s="89"/>
      <c r="H1" s="90" t="s">
        <v>523</v>
      </c>
      <c r="I1" s="91">
        <f>I3/5</f>
        <v>63328233.98361053</v>
      </c>
      <c r="J1" s="88"/>
      <c r="K1" s="92"/>
      <c r="L1" s="92"/>
      <c r="M1" s="92"/>
      <c r="N1" s="93" t="s">
        <v>523</v>
      </c>
      <c r="O1" s="92">
        <f>O3/5</f>
        <v>58494336</v>
      </c>
      <c r="P1" s="94">
        <f>O1-I1</f>
        <v>-4833897.983610533</v>
      </c>
      <c r="Q1" s="95">
        <f>P1/I1</f>
        <v>-0.07633085086284824</v>
      </c>
      <c r="R1" s="209">
        <f>R6/O3</f>
        <v>0.07687917024991958</v>
      </c>
      <c r="V1" s="97"/>
      <c r="X1" s="98"/>
      <c r="AI1" s="99"/>
    </row>
    <row r="2" spans="1:40" s="96" customFormat="1" ht="13.5" customHeight="1" thickBot="1">
      <c r="A2" s="101"/>
      <c r="B2" s="100"/>
      <c r="C2" s="273"/>
      <c r="D2" s="259" t="s">
        <v>388</v>
      </c>
      <c r="E2" s="260"/>
      <c r="F2" s="260"/>
      <c r="G2" s="260"/>
      <c r="H2" s="260"/>
      <c r="I2" s="261"/>
      <c r="J2" s="259" t="s">
        <v>227</v>
      </c>
      <c r="K2" s="260"/>
      <c r="L2" s="260"/>
      <c r="M2" s="260"/>
      <c r="N2" s="260"/>
      <c r="O2" s="261"/>
      <c r="P2" s="274" t="s">
        <v>229</v>
      </c>
      <c r="Q2" s="275"/>
      <c r="R2" s="241" t="s">
        <v>1501</v>
      </c>
      <c r="S2" s="258" t="s">
        <v>310</v>
      </c>
      <c r="T2" s="262"/>
      <c r="U2" s="262"/>
      <c r="V2" s="262"/>
      <c r="W2" s="262"/>
      <c r="X2" s="263"/>
      <c r="Y2" s="258" t="s">
        <v>311</v>
      </c>
      <c r="Z2" s="256"/>
      <c r="AA2" s="256"/>
      <c r="AB2" s="256"/>
      <c r="AC2" s="256"/>
      <c r="AD2" s="256"/>
      <c r="AE2" s="256"/>
      <c r="AF2" s="256"/>
      <c r="AG2" s="257"/>
      <c r="AH2" s="256"/>
      <c r="AI2" s="256"/>
      <c r="AJ2" s="256"/>
      <c r="AK2" s="256"/>
      <c r="AL2" s="256"/>
      <c r="AM2" s="256"/>
      <c r="AN2" s="257"/>
    </row>
    <row r="3" spans="1:35" s="109" customFormat="1" ht="15.75" customHeight="1" thickBot="1">
      <c r="A3" s="101"/>
      <c r="B3" s="102"/>
      <c r="C3" s="273"/>
      <c r="D3" s="270" t="s">
        <v>225</v>
      </c>
      <c r="E3" s="271"/>
      <c r="F3" s="271"/>
      <c r="G3" s="271"/>
      <c r="H3" s="271"/>
      <c r="I3" s="103">
        <f>I4+I5+I6</f>
        <v>316641169.9180527</v>
      </c>
      <c r="J3" s="268" t="s">
        <v>225</v>
      </c>
      <c r="K3" s="268"/>
      <c r="L3" s="268"/>
      <c r="M3" s="268"/>
      <c r="N3" s="268"/>
      <c r="O3" s="103">
        <f>O4+O5+O6</f>
        <v>292471680</v>
      </c>
      <c r="P3" s="104">
        <f>O3-I3</f>
        <v>-24169489.918052673</v>
      </c>
      <c r="Q3" s="105">
        <f>P3/I3</f>
        <v>-0.07633085086284826</v>
      </c>
      <c r="R3" s="264"/>
      <c r="S3" s="106"/>
      <c r="T3" s="107"/>
      <c r="U3" s="107"/>
      <c r="V3" s="107"/>
      <c r="W3" s="107"/>
      <c r="X3" s="108"/>
      <c r="AI3" s="110"/>
    </row>
    <row r="4" spans="1:35" s="118" customFormat="1" ht="15.75" customHeight="1" thickBot="1">
      <c r="A4" s="101"/>
      <c r="B4" s="102"/>
      <c r="C4" s="49" t="s">
        <v>1477</v>
      </c>
      <c r="D4" s="277" t="s">
        <v>223</v>
      </c>
      <c r="E4" s="276"/>
      <c r="F4" s="276"/>
      <c r="G4" s="276"/>
      <c r="H4" s="276"/>
      <c r="I4" s="111">
        <f>18059505+1374645*5+72220</f>
        <v>25004950</v>
      </c>
      <c r="J4" s="276" t="s">
        <v>223</v>
      </c>
      <c r="K4" s="276"/>
      <c r="L4" s="276"/>
      <c r="M4" s="276"/>
      <c r="N4" s="276"/>
      <c r="O4" s="112">
        <f>21238502+6534152+60559-5*13367</f>
        <v>27766378</v>
      </c>
      <c r="P4" s="113">
        <f>O4-I4</f>
        <v>2761428</v>
      </c>
      <c r="Q4" s="114">
        <f>P4/I4</f>
        <v>0.11043525381974369</v>
      </c>
      <c r="R4" s="264"/>
      <c r="S4" s="115"/>
      <c r="T4" s="116"/>
      <c r="U4" s="116"/>
      <c r="V4" s="116"/>
      <c r="W4" s="116"/>
      <c r="X4" s="117"/>
      <c r="AI4" s="119"/>
    </row>
    <row r="5" spans="1:35" s="118" customFormat="1" ht="15.75" customHeight="1" thickBot="1">
      <c r="A5" s="101"/>
      <c r="B5" s="102"/>
      <c r="C5" s="120"/>
      <c r="D5" s="266" t="s">
        <v>609</v>
      </c>
      <c r="E5" s="267"/>
      <c r="F5" s="267"/>
      <c r="G5" s="267"/>
      <c r="H5" s="267"/>
      <c r="I5" s="121">
        <v>921700</v>
      </c>
      <c r="J5" s="266" t="s">
        <v>609</v>
      </c>
      <c r="K5" s="267"/>
      <c r="L5" s="267"/>
      <c r="M5" s="267"/>
      <c r="N5" s="267"/>
      <c r="O5" s="122">
        <v>0</v>
      </c>
      <c r="P5" s="123">
        <f>O5-I5</f>
        <v>-921700</v>
      </c>
      <c r="Q5" s="124">
        <f>P5/I5</f>
        <v>-1</v>
      </c>
      <c r="R5" s="265"/>
      <c r="S5" s="115"/>
      <c r="T5" s="116"/>
      <c r="U5" s="116"/>
      <c r="V5" s="116"/>
      <c r="W5" s="116"/>
      <c r="X5" s="117"/>
      <c r="AI5" s="119"/>
    </row>
    <row r="6" spans="1:35" s="118" customFormat="1" ht="15.75" customHeight="1" thickBot="1">
      <c r="A6" s="132"/>
      <c r="B6" s="125"/>
      <c r="C6" s="126" t="s">
        <v>231</v>
      </c>
      <c r="D6" s="127">
        <f>SUM(D8:D321)</f>
        <v>59857212.224843845</v>
      </c>
      <c r="E6" s="128">
        <f>SUM(E8:E321)</f>
        <v>59857211.37392001</v>
      </c>
      <c r="F6" s="128">
        <f>SUM(F8:F321)</f>
        <v>57000017.10642961</v>
      </c>
      <c r="G6" s="128">
        <f>SUM(G8:G321)</f>
        <v>57000035.10642961</v>
      </c>
      <c r="H6" s="128">
        <f>SUM(H8:H321)</f>
        <v>57000044.10642961</v>
      </c>
      <c r="I6" s="129">
        <f>SUM(D6:H6)</f>
        <v>290714519.9180527</v>
      </c>
      <c r="J6" s="127">
        <f>SUM(J8:J321)</f>
        <v>54581768</v>
      </c>
      <c r="K6" s="128">
        <f>SUM(K8:K321)</f>
        <v>54511747</v>
      </c>
      <c r="L6" s="128">
        <f>SUM(L8:L321)</f>
        <v>51870909</v>
      </c>
      <c r="M6" s="128">
        <f>SUM(M8:M321)</f>
        <v>51870427</v>
      </c>
      <c r="N6" s="128">
        <f>SUM(N8:N321)</f>
        <v>51870451</v>
      </c>
      <c r="O6" s="129">
        <f>SUM(J6:N6)</f>
        <v>264705302</v>
      </c>
      <c r="P6" s="123">
        <f>O6-I6</f>
        <v>-26009217.918052673</v>
      </c>
      <c r="Q6" s="124">
        <f>P6/I6</f>
        <v>-0.08946652518554703</v>
      </c>
      <c r="R6" s="130">
        <f>SUM(R8:R321)</f>
        <v>22484980.08</v>
      </c>
      <c r="S6" s="115"/>
      <c r="T6" s="116"/>
      <c r="U6" s="116"/>
      <c r="V6" s="116"/>
      <c r="W6" s="116"/>
      <c r="X6" s="117"/>
      <c r="AI6" s="119"/>
    </row>
    <row r="7" spans="1:40" s="86" customFormat="1" ht="23.25" thickBot="1">
      <c r="A7" s="70" t="s">
        <v>207</v>
      </c>
      <c r="B7" s="71" t="s">
        <v>206</v>
      </c>
      <c r="C7" s="70" t="s">
        <v>232</v>
      </c>
      <c r="D7" s="72">
        <v>2008</v>
      </c>
      <c r="E7" s="73">
        <v>2009</v>
      </c>
      <c r="F7" s="73">
        <v>2010</v>
      </c>
      <c r="G7" s="73">
        <v>2011</v>
      </c>
      <c r="H7" s="73">
        <v>2012</v>
      </c>
      <c r="I7" s="74" t="s">
        <v>224</v>
      </c>
      <c r="J7" s="72">
        <v>2008</v>
      </c>
      <c r="K7" s="73">
        <v>2009</v>
      </c>
      <c r="L7" s="73">
        <v>2010</v>
      </c>
      <c r="M7" s="73">
        <v>2011</v>
      </c>
      <c r="N7" s="73">
        <v>2012</v>
      </c>
      <c r="O7" s="74" t="s">
        <v>224</v>
      </c>
      <c r="P7" s="75" t="s">
        <v>228</v>
      </c>
      <c r="Q7" s="76" t="s">
        <v>230</v>
      </c>
      <c r="R7" s="77">
        <f>R6/O6</f>
        <v>0.08494344431378258</v>
      </c>
      <c r="S7" s="78" t="s">
        <v>226</v>
      </c>
      <c r="T7" s="79" t="s">
        <v>222</v>
      </c>
      <c r="U7" s="79" t="s">
        <v>210</v>
      </c>
      <c r="V7" s="80" t="s">
        <v>211</v>
      </c>
      <c r="W7" s="79" t="s">
        <v>209</v>
      </c>
      <c r="X7" s="81" t="s">
        <v>218</v>
      </c>
      <c r="Y7" s="82" t="s">
        <v>212</v>
      </c>
      <c r="Z7" s="82" t="s">
        <v>208</v>
      </c>
      <c r="AA7" s="82" t="s">
        <v>213</v>
      </c>
      <c r="AB7" s="82" t="s">
        <v>214</v>
      </c>
      <c r="AC7" s="82" t="s">
        <v>215</v>
      </c>
      <c r="AD7" s="82" t="s">
        <v>216</v>
      </c>
      <c r="AE7" s="82" t="s">
        <v>217</v>
      </c>
      <c r="AF7" s="82" t="s">
        <v>205</v>
      </c>
      <c r="AG7" s="82" t="s">
        <v>210</v>
      </c>
      <c r="AH7" s="83" t="s">
        <v>220</v>
      </c>
      <c r="AI7" s="84" t="s">
        <v>219</v>
      </c>
      <c r="AJ7" s="82" t="s">
        <v>221</v>
      </c>
      <c r="AK7" s="82" t="s">
        <v>199</v>
      </c>
      <c r="AL7" s="82" t="s">
        <v>200</v>
      </c>
      <c r="AM7" s="82" t="s">
        <v>201</v>
      </c>
      <c r="AN7" s="85" t="s">
        <v>202</v>
      </c>
    </row>
    <row r="8" spans="1:40" ht="12.75">
      <c r="A8" s="134" t="s">
        <v>533</v>
      </c>
      <c r="B8" s="172">
        <v>267</v>
      </c>
      <c r="C8" s="135" t="s">
        <v>197</v>
      </c>
      <c r="D8" s="136">
        <v>2440</v>
      </c>
      <c r="E8" s="137">
        <v>2440</v>
      </c>
      <c r="F8" s="137">
        <v>2440</v>
      </c>
      <c r="G8" s="137">
        <v>2441</v>
      </c>
      <c r="H8" s="137">
        <v>2441</v>
      </c>
      <c r="I8" s="138">
        <f aca="true" t="shared" si="0" ref="I8:I24">IF(SUM(D8:H8)&lt;&gt;0,SUM(D8:H8),"")</f>
        <v>12202</v>
      </c>
      <c r="J8" s="178" t="s">
        <v>526</v>
      </c>
      <c r="K8" s="137"/>
      <c r="L8" s="137"/>
      <c r="M8" s="137"/>
      <c r="N8" s="137"/>
      <c r="O8" s="138"/>
      <c r="P8" s="139">
        <f aca="true" t="shared" si="1" ref="P8:P24">IF(SUM(D8:I8)&gt;0,O8-I8,"")</f>
        <v>-12202</v>
      </c>
      <c r="Q8" s="140">
        <f aca="true" t="shared" si="2" ref="Q8:Q24">IF(P8&lt;&gt;"",P8/I8,"")</f>
        <v>-1</v>
      </c>
      <c r="R8" s="182"/>
      <c r="S8" s="33"/>
      <c r="T8" s="34"/>
      <c r="U8" s="50"/>
      <c r="V8" s="60"/>
      <c r="W8" s="56"/>
      <c r="X8" s="39"/>
      <c r="Y8" s="19"/>
      <c r="Z8" s="7"/>
      <c r="AA8" s="7"/>
      <c r="AB8" s="7"/>
      <c r="AC8" s="7"/>
      <c r="AD8" s="7"/>
      <c r="AE8" s="7"/>
      <c r="AF8" s="7"/>
      <c r="AG8" s="13"/>
      <c r="AH8" s="6"/>
      <c r="AI8" s="198"/>
      <c r="AJ8" s="7"/>
      <c r="AK8" s="7"/>
      <c r="AL8" s="7"/>
      <c r="AM8" s="7"/>
      <c r="AN8" s="206"/>
    </row>
    <row r="9" spans="1:40" ht="12.75">
      <c r="A9" s="67" t="s">
        <v>191</v>
      </c>
      <c r="B9" s="152">
        <v>6</v>
      </c>
      <c r="C9" s="66" t="s">
        <v>81</v>
      </c>
      <c r="D9" s="141">
        <v>3966</v>
      </c>
      <c r="E9" s="142">
        <v>3966</v>
      </c>
      <c r="F9" s="142">
        <v>3966</v>
      </c>
      <c r="G9" s="142">
        <v>3966</v>
      </c>
      <c r="H9" s="142">
        <v>3965</v>
      </c>
      <c r="I9" s="143">
        <f t="shared" si="0"/>
        <v>19829</v>
      </c>
      <c r="J9" s="141">
        <v>3779</v>
      </c>
      <c r="K9" s="142">
        <v>3779</v>
      </c>
      <c r="L9" s="142">
        <v>3779</v>
      </c>
      <c r="M9" s="142">
        <v>3779</v>
      </c>
      <c r="N9" s="142">
        <v>3779</v>
      </c>
      <c r="O9" s="143">
        <f>IF(SUM(J9:N9)&lt;&gt;0,SUM(J9:N9),"")</f>
        <v>18895</v>
      </c>
      <c r="P9" s="144">
        <f t="shared" si="1"/>
        <v>-934</v>
      </c>
      <c r="Q9" s="145">
        <f t="shared" si="2"/>
        <v>-0.047102728327197536</v>
      </c>
      <c r="R9" s="146">
        <f>O9*8%</f>
        <v>1511.6000000000001</v>
      </c>
      <c r="S9" s="35"/>
      <c r="T9" s="15"/>
      <c r="U9" s="51"/>
      <c r="V9" s="64"/>
      <c r="W9" s="57"/>
      <c r="X9" s="41"/>
      <c r="Y9" s="57"/>
      <c r="Z9" s="15"/>
      <c r="AA9" s="15"/>
      <c r="AB9" s="15"/>
      <c r="AC9" s="15"/>
      <c r="AD9" s="15"/>
      <c r="AE9" s="15"/>
      <c r="AF9" s="15"/>
      <c r="AG9" s="51"/>
      <c r="AH9" s="35"/>
      <c r="AI9" s="170"/>
      <c r="AJ9" s="15"/>
      <c r="AK9" s="15"/>
      <c r="AL9" s="15"/>
      <c r="AM9" s="15"/>
      <c r="AN9" s="16"/>
    </row>
    <row r="10" spans="1:40" ht="12.75">
      <c r="A10" s="67" t="s">
        <v>192</v>
      </c>
      <c r="B10" s="152">
        <v>64</v>
      </c>
      <c r="C10" s="66" t="s">
        <v>82</v>
      </c>
      <c r="D10" s="141">
        <v>521</v>
      </c>
      <c r="E10" s="142">
        <v>521</v>
      </c>
      <c r="F10" s="142">
        <v>521</v>
      </c>
      <c r="G10" s="142">
        <v>521</v>
      </c>
      <c r="H10" s="142">
        <v>521</v>
      </c>
      <c r="I10" s="143">
        <f t="shared" si="0"/>
        <v>2605</v>
      </c>
      <c r="J10" s="141">
        <v>521</v>
      </c>
      <c r="K10" s="142">
        <v>521</v>
      </c>
      <c r="L10" s="142">
        <v>521</v>
      </c>
      <c r="M10" s="142">
        <v>521</v>
      </c>
      <c r="N10" s="142">
        <v>521</v>
      </c>
      <c r="O10" s="143">
        <f>IF(SUM(J10:N10)&lt;&gt;0,SUM(J10:N10),"")</f>
        <v>2605</v>
      </c>
      <c r="P10" s="144">
        <f t="shared" si="1"/>
        <v>0</v>
      </c>
      <c r="Q10" s="145">
        <f t="shared" si="2"/>
        <v>0</v>
      </c>
      <c r="R10" s="146">
        <f>O10*8%</f>
        <v>208.4</v>
      </c>
      <c r="S10" s="10"/>
      <c r="T10" s="11"/>
      <c r="U10" s="14"/>
      <c r="V10" s="61"/>
      <c r="W10" s="20"/>
      <c r="X10" s="40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  <c r="AI10" s="169"/>
      <c r="AJ10" s="167"/>
      <c r="AK10" s="167"/>
      <c r="AL10" s="167"/>
      <c r="AM10" s="167"/>
      <c r="AN10" s="171"/>
    </row>
    <row r="11" spans="1:40" ht="12.75">
      <c r="A11" s="67" t="s">
        <v>534</v>
      </c>
      <c r="B11" s="152">
        <v>95</v>
      </c>
      <c r="C11" s="66" t="s">
        <v>198</v>
      </c>
      <c r="D11" s="141">
        <v>2578</v>
      </c>
      <c r="E11" s="142">
        <v>2578</v>
      </c>
      <c r="F11" s="142">
        <v>2578</v>
      </c>
      <c r="G11" s="142">
        <v>2578</v>
      </c>
      <c r="H11" s="142">
        <v>2577</v>
      </c>
      <c r="I11" s="143">
        <f t="shared" si="0"/>
        <v>12889</v>
      </c>
      <c r="J11" s="147" t="s">
        <v>526</v>
      </c>
      <c r="K11" s="142"/>
      <c r="L11" s="142"/>
      <c r="M11" s="142"/>
      <c r="N11" s="142"/>
      <c r="O11" s="143"/>
      <c r="P11" s="144">
        <f t="shared" si="1"/>
        <v>-12889</v>
      </c>
      <c r="Q11" s="145">
        <f t="shared" si="2"/>
        <v>-1</v>
      </c>
      <c r="R11" s="146"/>
      <c r="S11" s="35"/>
      <c r="T11" s="15"/>
      <c r="U11" s="51"/>
      <c r="V11" s="62"/>
      <c r="W11" s="57"/>
      <c r="X11" s="41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28"/>
      <c r="AJ11" s="5"/>
      <c r="AK11" s="5"/>
      <c r="AL11" s="5"/>
      <c r="AM11" s="5"/>
      <c r="AN11" s="8"/>
    </row>
    <row r="12" spans="1:40" ht="12.75">
      <c r="A12" s="67" t="s">
        <v>193</v>
      </c>
      <c r="B12" s="152">
        <v>66</v>
      </c>
      <c r="C12" s="66" t="s">
        <v>83</v>
      </c>
      <c r="D12" s="141">
        <v>793</v>
      </c>
      <c r="E12" s="142">
        <v>793</v>
      </c>
      <c r="F12" s="142">
        <v>793</v>
      </c>
      <c r="G12" s="142">
        <v>794</v>
      </c>
      <c r="H12" s="142">
        <v>794</v>
      </c>
      <c r="I12" s="143">
        <f t="shared" si="0"/>
        <v>3967</v>
      </c>
      <c r="J12" s="141">
        <v>793</v>
      </c>
      <c r="K12" s="142">
        <v>793</v>
      </c>
      <c r="L12" s="142">
        <v>793</v>
      </c>
      <c r="M12" s="142">
        <v>794</v>
      </c>
      <c r="N12" s="142">
        <v>794</v>
      </c>
      <c r="O12" s="143">
        <f>IF(SUM(J12:N12)&lt;&gt;0,SUM(J12:N12),"")</f>
        <v>3967</v>
      </c>
      <c r="P12" s="144">
        <f t="shared" si="1"/>
        <v>0</v>
      </c>
      <c r="Q12" s="145">
        <f t="shared" si="2"/>
        <v>0</v>
      </c>
      <c r="R12" s="146">
        <f>O12*8%</f>
        <v>317.36</v>
      </c>
      <c r="S12" s="35"/>
      <c r="T12" s="15"/>
      <c r="U12" s="51"/>
      <c r="V12" s="64"/>
      <c r="W12" s="57"/>
      <c r="X12" s="41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28"/>
      <c r="AJ12" s="5"/>
      <c r="AK12" s="5"/>
      <c r="AL12" s="5"/>
      <c r="AM12" s="5"/>
      <c r="AN12" s="8"/>
    </row>
    <row r="13" spans="1:40" ht="12.75">
      <c r="A13" s="67" t="s">
        <v>194</v>
      </c>
      <c r="B13" s="152">
        <v>65</v>
      </c>
      <c r="C13" s="66" t="s">
        <v>84</v>
      </c>
      <c r="D13" s="141">
        <v>392</v>
      </c>
      <c r="E13" s="142">
        <v>392</v>
      </c>
      <c r="F13" s="142">
        <v>392</v>
      </c>
      <c r="G13" s="142">
        <v>391</v>
      </c>
      <c r="H13" s="142">
        <v>391</v>
      </c>
      <c r="I13" s="143">
        <f t="shared" si="0"/>
        <v>1958</v>
      </c>
      <c r="J13" s="141">
        <v>392</v>
      </c>
      <c r="K13" s="142">
        <v>392</v>
      </c>
      <c r="L13" s="142">
        <v>392</v>
      </c>
      <c r="M13" s="142">
        <v>391</v>
      </c>
      <c r="N13" s="142">
        <v>391</v>
      </c>
      <c r="O13" s="143">
        <f>IF(SUM(J13:N13)&lt;&gt;0,SUM(J13:N13),"")</f>
        <v>1958</v>
      </c>
      <c r="P13" s="144">
        <f t="shared" si="1"/>
        <v>0</v>
      </c>
      <c r="Q13" s="145">
        <f t="shared" si="2"/>
        <v>0</v>
      </c>
      <c r="R13" s="146">
        <f>O13*8%</f>
        <v>156.64000000000001</v>
      </c>
      <c r="S13" s="35"/>
      <c r="T13" s="15"/>
      <c r="U13" s="51"/>
      <c r="V13" s="64"/>
      <c r="W13" s="57"/>
      <c r="X13" s="41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28"/>
      <c r="AJ13" s="5"/>
      <c r="AK13" s="5"/>
      <c r="AL13" s="5"/>
      <c r="AM13" s="5"/>
      <c r="AN13" s="8"/>
    </row>
    <row r="14" spans="1:40" ht="12.75">
      <c r="A14" s="67" t="s">
        <v>195</v>
      </c>
      <c r="B14" s="152">
        <v>158</v>
      </c>
      <c r="C14" s="66" t="s">
        <v>85</v>
      </c>
      <c r="D14" s="141">
        <v>39378</v>
      </c>
      <c r="E14" s="142">
        <v>39378</v>
      </c>
      <c r="F14" s="142">
        <v>39378</v>
      </c>
      <c r="G14" s="142">
        <v>39378</v>
      </c>
      <c r="H14" s="142">
        <v>39379</v>
      </c>
      <c r="I14" s="143">
        <f t="shared" si="0"/>
        <v>196891</v>
      </c>
      <c r="J14" s="141">
        <v>26968</v>
      </c>
      <c r="K14" s="142">
        <v>26615</v>
      </c>
      <c r="L14" s="142">
        <v>28140</v>
      </c>
      <c r="M14" s="142">
        <v>27639</v>
      </c>
      <c r="N14" s="142">
        <v>27639</v>
      </c>
      <c r="O14" s="143">
        <f>IF(SUM(J14:N14)&lt;&gt;0,SUM(J14:N14),"")</f>
        <v>137001</v>
      </c>
      <c r="P14" s="144">
        <f t="shared" si="1"/>
        <v>-59890</v>
      </c>
      <c r="Q14" s="145">
        <f t="shared" si="2"/>
        <v>-0.30417845406849475</v>
      </c>
      <c r="R14" s="146">
        <f>O14*8%</f>
        <v>10960.08</v>
      </c>
      <c r="S14" s="35"/>
      <c r="T14" s="15"/>
      <c r="U14" s="51"/>
      <c r="V14" s="64"/>
      <c r="W14" s="57"/>
      <c r="X14" s="41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28"/>
      <c r="AJ14" s="5"/>
      <c r="AK14" s="5"/>
      <c r="AL14" s="5"/>
      <c r="AM14" s="5"/>
      <c r="AN14" s="8"/>
    </row>
    <row r="15" spans="1:40" ht="12.75">
      <c r="A15" s="67" t="s">
        <v>196</v>
      </c>
      <c r="B15" s="152">
        <v>326</v>
      </c>
      <c r="C15" s="66" t="s">
        <v>86</v>
      </c>
      <c r="D15" s="141">
        <v>2175</v>
      </c>
      <c r="E15" s="142">
        <v>2175</v>
      </c>
      <c r="F15" s="142">
        <v>2175</v>
      </c>
      <c r="G15" s="142">
        <v>2175</v>
      </c>
      <c r="H15" s="142">
        <v>2174</v>
      </c>
      <c r="I15" s="143">
        <f t="shared" si="0"/>
        <v>10874</v>
      </c>
      <c r="J15" s="147" t="s">
        <v>526</v>
      </c>
      <c r="K15" s="142"/>
      <c r="L15" s="142"/>
      <c r="M15" s="142"/>
      <c r="N15" s="142"/>
      <c r="O15" s="143"/>
      <c r="P15" s="144">
        <f t="shared" si="1"/>
        <v>-10874</v>
      </c>
      <c r="Q15" s="145">
        <f t="shared" si="2"/>
        <v>-1</v>
      </c>
      <c r="R15" s="146"/>
      <c r="S15" s="35"/>
      <c r="T15" s="15"/>
      <c r="U15" s="51"/>
      <c r="V15" s="64"/>
      <c r="W15" s="57"/>
      <c r="X15" s="41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28"/>
      <c r="AJ15" s="5"/>
      <c r="AK15" s="5"/>
      <c r="AL15" s="5"/>
      <c r="AM15" s="5"/>
      <c r="AN15" s="8"/>
    </row>
    <row r="16" spans="1:40" ht="12.75">
      <c r="A16" s="67" t="s">
        <v>417</v>
      </c>
      <c r="B16" s="152">
        <v>130</v>
      </c>
      <c r="C16" s="66" t="s">
        <v>233</v>
      </c>
      <c r="D16" s="141">
        <v>130943</v>
      </c>
      <c r="E16" s="142">
        <v>130943</v>
      </c>
      <c r="F16" s="142">
        <v>130943</v>
      </c>
      <c r="G16" s="142">
        <v>130943</v>
      </c>
      <c r="H16" s="142">
        <v>130943</v>
      </c>
      <c r="I16" s="143">
        <f t="shared" si="0"/>
        <v>654715</v>
      </c>
      <c r="J16" s="141">
        <v>124382</v>
      </c>
      <c r="K16" s="142">
        <v>124382</v>
      </c>
      <c r="L16" s="142">
        <v>124382</v>
      </c>
      <c r="M16" s="142">
        <v>124382</v>
      </c>
      <c r="N16" s="142">
        <v>124383</v>
      </c>
      <c r="O16" s="143">
        <f>IF(SUM(J16:N16)&gt;0,SUM(J16:N16),"")</f>
        <v>621911</v>
      </c>
      <c r="P16" s="144">
        <f t="shared" si="1"/>
        <v>-32804</v>
      </c>
      <c r="Q16" s="145">
        <f t="shared" si="2"/>
        <v>-0.05010424383128537</v>
      </c>
      <c r="R16" s="146">
        <v>57056</v>
      </c>
      <c r="S16" s="35" t="s">
        <v>614</v>
      </c>
      <c r="T16" s="15">
        <v>2070</v>
      </c>
      <c r="U16" s="51" t="s">
        <v>204</v>
      </c>
      <c r="V16" s="62">
        <v>1</v>
      </c>
      <c r="W16" s="57" t="s">
        <v>615</v>
      </c>
      <c r="X16" s="41" t="s">
        <v>616</v>
      </c>
      <c r="Y16" s="5" t="s">
        <v>617</v>
      </c>
      <c r="Z16" s="5" t="s">
        <v>618</v>
      </c>
      <c r="AA16" s="5" t="s">
        <v>619</v>
      </c>
      <c r="AB16" s="5" t="s">
        <v>620</v>
      </c>
      <c r="AC16" s="5"/>
      <c r="AD16" s="5" t="s">
        <v>621</v>
      </c>
      <c r="AE16" s="5" t="s">
        <v>614</v>
      </c>
      <c r="AF16" s="5">
        <v>2070</v>
      </c>
      <c r="AG16" s="5" t="s">
        <v>204</v>
      </c>
      <c r="AH16" s="4" t="s">
        <v>622</v>
      </c>
      <c r="AI16" s="28" t="s">
        <v>233</v>
      </c>
      <c r="AJ16" s="5" t="s">
        <v>615</v>
      </c>
      <c r="AK16" s="5">
        <v>51.237829</v>
      </c>
      <c r="AL16" s="5">
        <v>4.344774</v>
      </c>
      <c r="AM16" s="5"/>
      <c r="AN16" s="8"/>
    </row>
    <row r="17" spans="1:40" ht="12.75">
      <c r="A17" s="67" t="s">
        <v>418</v>
      </c>
      <c r="B17" s="152">
        <v>313</v>
      </c>
      <c r="C17" s="66" t="s">
        <v>234</v>
      </c>
      <c r="D17" s="141">
        <v>98003</v>
      </c>
      <c r="E17" s="142">
        <v>98003</v>
      </c>
      <c r="F17" s="142">
        <v>98003</v>
      </c>
      <c r="G17" s="142">
        <v>98003</v>
      </c>
      <c r="H17" s="142">
        <v>98003</v>
      </c>
      <c r="I17" s="143">
        <f t="shared" si="0"/>
        <v>490015</v>
      </c>
      <c r="J17" s="141">
        <v>87592</v>
      </c>
      <c r="K17" s="142">
        <v>87592</v>
      </c>
      <c r="L17" s="142">
        <v>87592</v>
      </c>
      <c r="M17" s="142">
        <v>87592</v>
      </c>
      <c r="N17" s="142">
        <v>87593</v>
      </c>
      <c r="O17" s="143">
        <f aca="true" t="shared" si="3" ref="O17:O42">IF(SUM(J17:N17)&lt;&gt;0,SUM(J17:N17),"")</f>
        <v>437961</v>
      </c>
      <c r="P17" s="144">
        <f t="shared" si="1"/>
        <v>-52054</v>
      </c>
      <c r="Q17" s="145">
        <f t="shared" si="2"/>
        <v>-0.1062294011407814</v>
      </c>
      <c r="R17" s="146">
        <v>40180</v>
      </c>
      <c r="S17" s="10" t="s">
        <v>623</v>
      </c>
      <c r="T17" s="11">
        <v>9000</v>
      </c>
      <c r="U17" s="14" t="s">
        <v>624</v>
      </c>
      <c r="V17" s="61">
        <v>1</v>
      </c>
      <c r="W17" s="20" t="s">
        <v>625</v>
      </c>
      <c r="X17" s="40" t="s">
        <v>626</v>
      </c>
      <c r="Y17" s="167" t="s">
        <v>627</v>
      </c>
      <c r="Z17" s="167" t="s">
        <v>628</v>
      </c>
      <c r="AA17" s="167" t="s">
        <v>629</v>
      </c>
      <c r="AB17" s="167"/>
      <c r="AC17" s="167"/>
      <c r="AD17" s="167"/>
      <c r="AE17" s="167" t="s">
        <v>623</v>
      </c>
      <c r="AF17" s="167">
        <v>9000</v>
      </c>
      <c r="AG17" s="167" t="s">
        <v>624</v>
      </c>
      <c r="AH17" s="168" t="s">
        <v>630</v>
      </c>
      <c r="AI17" s="169" t="s">
        <v>234</v>
      </c>
      <c r="AJ17" s="167" t="s">
        <v>625</v>
      </c>
      <c r="AK17" s="167">
        <v>51.0913</v>
      </c>
      <c r="AL17" s="167">
        <v>3.7283</v>
      </c>
      <c r="AM17" s="167"/>
      <c r="AN17" s="171"/>
    </row>
    <row r="18" spans="1:40" ht="12.75">
      <c r="A18" s="67" t="s">
        <v>419</v>
      </c>
      <c r="B18" s="152">
        <v>124</v>
      </c>
      <c r="C18" s="66" t="s">
        <v>235</v>
      </c>
      <c r="D18" s="141">
        <v>486390</v>
      </c>
      <c r="E18" s="142">
        <v>486390</v>
      </c>
      <c r="F18" s="142">
        <v>486390</v>
      </c>
      <c r="G18" s="142">
        <v>486390</v>
      </c>
      <c r="H18" s="142">
        <v>486390</v>
      </c>
      <c r="I18" s="143">
        <f t="shared" si="0"/>
        <v>2431950</v>
      </c>
      <c r="J18" s="141">
        <v>533806</v>
      </c>
      <c r="K18" s="142">
        <v>533806</v>
      </c>
      <c r="L18" s="142">
        <v>533806</v>
      </c>
      <c r="M18" s="142">
        <v>533806</v>
      </c>
      <c r="N18" s="142">
        <v>533807</v>
      </c>
      <c r="O18" s="143">
        <f t="shared" si="3"/>
        <v>2669031</v>
      </c>
      <c r="P18" s="144">
        <f t="shared" si="1"/>
        <v>237081</v>
      </c>
      <c r="Q18" s="145">
        <f t="shared" si="2"/>
        <v>0.09748596805032998</v>
      </c>
      <c r="R18" s="146">
        <v>244865</v>
      </c>
      <c r="S18" s="35" t="s">
        <v>631</v>
      </c>
      <c r="T18" s="15">
        <v>2440</v>
      </c>
      <c r="U18" s="51" t="s">
        <v>632</v>
      </c>
      <c r="V18" s="62">
        <v>1</v>
      </c>
      <c r="W18" s="57" t="s">
        <v>633</v>
      </c>
      <c r="X18" s="41" t="s">
        <v>634</v>
      </c>
      <c r="Y18" s="5" t="s">
        <v>635</v>
      </c>
      <c r="Z18" s="5" t="s">
        <v>636</v>
      </c>
      <c r="AA18" s="5" t="s">
        <v>637</v>
      </c>
      <c r="AB18" s="5" t="s">
        <v>638</v>
      </c>
      <c r="AC18" s="5"/>
      <c r="AD18" s="5" t="s">
        <v>639</v>
      </c>
      <c r="AE18" s="5" t="s">
        <v>631</v>
      </c>
      <c r="AF18" s="5">
        <v>2440</v>
      </c>
      <c r="AG18" s="5" t="s">
        <v>632</v>
      </c>
      <c r="AH18" s="4" t="s">
        <v>640</v>
      </c>
      <c r="AI18" s="28" t="s">
        <v>235</v>
      </c>
      <c r="AJ18" s="5" t="s">
        <v>633</v>
      </c>
      <c r="AK18" s="5">
        <v>51.115327</v>
      </c>
      <c r="AL18" s="5">
        <v>4.992655</v>
      </c>
      <c r="AM18" s="5"/>
      <c r="AN18" s="8"/>
    </row>
    <row r="19" spans="1:40" ht="12.75">
      <c r="A19" s="67" t="s">
        <v>323</v>
      </c>
      <c r="B19" s="152">
        <v>320</v>
      </c>
      <c r="C19" s="66" t="s">
        <v>389</v>
      </c>
      <c r="D19" s="141">
        <v>277394</v>
      </c>
      <c r="E19" s="142">
        <v>277394</v>
      </c>
      <c r="F19" s="142">
        <v>277394</v>
      </c>
      <c r="G19" s="142">
        <v>277394</v>
      </c>
      <c r="H19" s="142">
        <v>277394</v>
      </c>
      <c r="I19" s="143">
        <f t="shared" si="0"/>
        <v>1386970</v>
      </c>
      <c r="J19" s="141">
        <v>167065</v>
      </c>
      <c r="K19" s="142">
        <v>167065</v>
      </c>
      <c r="L19" s="142">
        <v>167065</v>
      </c>
      <c r="M19" s="142">
        <v>167065</v>
      </c>
      <c r="N19" s="142">
        <v>167064</v>
      </c>
      <c r="O19" s="143">
        <f t="shared" si="3"/>
        <v>835324</v>
      </c>
      <c r="P19" s="144">
        <f t="shared" si="1"/>
        <v>-551646</v>
      </c>
      <c r="Q19" s="145">
        <f t="shared" si="2"/>
        <v>-0.397734630165036</v>
      </c>
      <c r="R19" s="146">
        <v>76635</v>
      </c>
      <c r="S19" s="35" t="s">
        <v>641</v>
      </c>
      <c r="T19" s="15">
        <v>2040</v>
      </c>
      <c r="U19" s="51" t="s">
        <v>642</v>
      </c>
      <c r="V19" s="62">
        <v>1</v>
      </c>
      <c r="W19" s="57" t="s">
        <v>643</v>
      </c>
      <c r="X19" s="41" t="s">
        <v>644</v>
      </c>
      <c r="Y19" s="5" t="s">
        <v>645</v>
      </c>
      <c r="Z19" s="5" t="s">
        <v>636</v>
      </c>
      <c r="AA19" s="5" t="s">
        <v>646</v>
      </c>
      <c r="AB19" s="5" t="s">
        <v>647</v>
      </c>
      <c r="AC19" s="5"/>
      <c r="AD19" s="5"/>
      <c r="AE19" s="5" t="s">
        <v>641</v>
      </c>
      <c r="AF19" s="5">
        <v>2040</v>
      </c>
      <c r="AG19" s="5" t="s">
        <v>642</v>
      </c>
      <c r="AH19" s="4" t="s">
        <v>648</v>
      </c>
      <c r="AI19" s="28"/>
      <c r="AJ19" s="5"/>
      <c r="AK19" s="5"/>
      <c r="AL19" s="5"/>
      <c r="AM19" s="5"/>
      <c r="AN19" s="8"/>
    </row>
    <row r="20" spans="1:40" ht="12.75">
      <c r="A20" s="67" t="s">
        <v>324</v>
      </c>
      <c r="B20" s="152">
        <v>319</v>
      </c>
      <c r="C20" s="66" t="s">
        <v>390</v>
      </c>
      <c r="D20" s="141">
        <v>8792</v>
      </c>
      <c r="E20" s="142">
        <v>8792</v>
      </c>
      <c r="F20" s="142">
        <v>8792</v>
      </c>
      <c r="G20" s="142">
        <v>8792</v>
      </c>
      <c r="H20" s="142">
        <v>8792</v>
      </c>
      <c r="I20" s="143">
        <f t="shared" si="0"/>
        <v>43960</v>
      </c>
      <c r="J20" s="141">
        <v>108955</v>
      </c>
      <c r="K20" s="142">
        <v>108955</v>
      </c>
      <c r="L20" s="142">
        <v>108955</v>
      </c>
      <c r="M20" s="142">
        <v>108955</v>
      </c>
      <c r="N20" s="142">
        <v>108954</v>
      </c>
      <c r="O20" s="143">
        <f t="shared" si="3"/>
        <v>544774</v>
      </c>
      <c r="P20" s="144">
        <f t="shared" si="1"/>
        <v>500814</v>
      </c>
      <c r="Q20" s="145">
        <f t="shared" si="2"/>
        <v>11.392493175614195</v>
      </c>
      <c r="R20" s="146">
        <v>49979</v>
      </c>
      <c r="S20" s="35" t="s">
        <v>649</v>
      </c>
      <c r="T20" s="15">
        <v>9130</v>
      </c>
      <c r="U20" s="51" t="s">
        <v>650</v>
      </c>
      <c r="V20" s="62">
        <v>1</v>
      </c>
      <c r="W20" s="57" t="s">
        <v>643</v>
      </c>
      <c r="X20" s="41" t="s">
        <v>644</v>
      </c>
      <c r="Y20" s="5" t="s">
        <v>645</v>
      </c>
      <c r="Z20" s="5" t="s">
        <v>636</v>
      </c>
      <c r="AA20" s="5" t="s">
        <v>646</v>
      </c>
      <c r="AB20" s="5" t="s">
        <v>647</v>
      </c>
      <c r="AC20" s="5"/>
      <c r="AD20" s="5"/>
      <c r="AE20" s="5" t="s">
        <v>649</v>
      </c>
      <c r="AF20" s="5">
        <v>9130</v>
      </c>
      <c r="AG20" s="5" t="s">
        <v>650</v>
      </c>
      <c r="AH20" s="4" t="s">
        <v>648</v>
      </c>
      <c r="AI20" s="28"/>
      <c r="AJ20" s="5"/>
      <c r="AK20" s="5"/>
      <c r="AL20" s="5"/>
      <c r="AM20" s="5"/>
      <c r="AN20" s="8"/>
    </row>
    <row r="21" spans="1:40" ht="12.75">
      <c r="A21" s="67" t="s">
        <v>420</v>
      </c>
      <c r="B21" s="152">
        <v>281</v>
      </c>
      <c r="C21" s="66" t="s">
        <v>236</v>
      </c>
      <c r="D21" s="141">
        <v>71483</v>
      </c>
      <c r="E21" s="142">
        <v>71483</v>
      </c>
      <c r="F21" s="142">
        <v>71483</v>
      </c>
      <c r="G21" s="142">
        <v>71483</v>
      </c>
      <c r="H21" s="142">
        <v>71483</v>
      </c>
      <c r="I21" s="143">
        <f t="shared" si="0"/>
        <v>357415</v>
      </c>
      <c r="J21" s="141">
        <v>70084</v>
      </c>
      <c r="K21" s="142">
        <v>70084</v>
      </c>
      <c r="L21" s="142">
        <v>70084</v>
      </c>
      <c r="M21" s="142">
        <v>70084</v>
      </c>
      <c r="N21" s="142">
        <v>70085</v>
      </c>
      <c r="O21" s="143">
        <f t="shared" si="3"/>
        <v>350421</v>
      </c>
      <c r="P21" s="144">
        <f t="shared" si="1"/>
        <v>-6994</v>
      </c>
      <c r="Q21" s="145">
        <f t="shared" si="2"/>
        <v>-0.019568288963809577</v>
      </c>
      <c r="R21" s="146">
        <v>32149</v>
      </c>
      <c r="S21" s="35" t="s">
        <v>651</v>
      </c>
      <c r="T21" s="15">
        <v>3583</v>
      </c>
      <c r="U21" s="51" t="s">
        <v>652</v>
      </c>
      <c r="V21" s="62">
        <v>1</v>
      </c>
      <c r="W21" s="57" t="s">
        <v>653</v>
      </c>
      <c r="X21" s="41" t="s">
        <v>654</v>
      </c>
      <c r="Y21" s="5" t="s">
        <v>655</v>
      </c>
      <c r="Z21" s="5" t="s">
        <v>656</v>
      </c>
      <c r="AA21" s="5" t="s">
        <v>657</v>
      </c>
      <c r="AB21" s="5" t="s">
        <v>658</v>
      </c>
      <c r="AC21" s="5" t="s">
        <v>659</v>
      </c>
      <c r="AD21" s="5"/>
      <c r="AE21" s="5" t="s">
        <v>651</v>
      </c>
      <c r="AF21" s="5">
        <v>3583</v>
      </c>
      <c r="AG21" s="5" t="s">
        <v>652</v>
      </c>
      <c r="AH21" s="4" t="s">
        <v>660</v>
      </c>
      <c r="AI21" s="28" t="s">
        <v>236</v>
      </c>
      <c r="AJ21" s="5" t="s">
        <v>653</v>
      </c>
      <c r="AK21" s="5">
        <v>51.053441</v>
      </c>
      <c r="AL21" s="5">
        <v>5.167446</v>
      </c>
      <c r="AM21" s="5"/>
      <c r="AN21" s="8"/>
    </row>
    <row r="22" spans="1:40" ht="12.75">
      <c r="A22" s="67" t="s">
        <v>421</v>
      </c>
      <c r="B22" s="152">
        <v>221</v>
      </c>
      <c r="C22" s="66" t="s">
        <v>237</v>
      </c>
      <c r="D22" s="141">
        <v>324125</v>
      </c>
      <c r="E22" s="142">
        <v>324125</v>
      </c>
      <c r="F22" s="142">
        <v>324125</v>
      </c>
      <c r="G22" s="142">
        <v>324125</v>
      </c>
      <c r="H22" s="142">
        <v>324125</v>
      </c>
      <c r="I22" s="143">
        <f t="shared" si="0"/>
        <v>1620625</v>
      </c>
      <c r="J22" s="141">
        <v>251385</v>
      </c>
      <c r="K22" s="142">
        <v>251385</v>
      </c>
      <c r="L22" s="142">
        <v>251385</v>
      </c>
      <c r="M22" s="142">
        <v>251385</v>
      </c>
      <c r="N22" s="142">
        <v>251386</v>
      </c>
      <c r="O22" s="143">
        <f t="shared" si="3"/>
        <v>1256926</v>
      </c>
      <c r="P22" s="144">
        <f t="shared" si="1"/>
        <v>-363699</v>
      </c>
      <c r="Q22" s="145">
        <f t="shared" si="2"/>
        <v>-0.22441897416120324</v>
      </c>
      <c r="R22" s="146">
        <v>115314</v>
      </c>
      <c r="S22" s="35" t="s">
        <v>661</v>
      </c>
      <c r="T22" s="15">
        <v>9130</v>
      </c>
      <c r="U22" s="51" t="s">
        <v>650</v>
      </c>
      <c r="V22" s="62">
        <v>1</v>
      </c>
      <c r="W22" s="57" t="s">
        <v>662</v>
      </c>
      <c r="X22" s="41" t="s">
        <v>663</v>
      </c>
      <c r="Y22" s="5" t="s">
        <v>655</v>
      </c>
      <c r="Z22" s="5" t="s">
        <v>656</v>
      </c>
      <c r="AA22" s="5" t="s">
        <v>657</v>
      </c>
      <c r="AB22" s="5" t="s">
        <v>658</v>
      </c>
      <c r="AC22" s="5" t="s">
        <v>659</v>
      </c>
      <c r="AD22" s="5"/>
      <c r="AE22" s="5" t="s">
        <v>661</v>
      </c>
      <c r="AF22" s="5">
        <v>9130</v>
      </c>
      <c r="AG22" s="5" t="s">
        <v>650</v>
      </c>
      <c r="AH22" s="4" t="s">
        <v>664</v>
      </c>
      <c r="AI22" s="28" t="s">
        <v>237</v>
      </c>
      <c r="AJ22" s="5" t="s">
        <v>662</v>
      </c>
      <c r="AK22" s="5">
        <v>51.272313</v>
      </c>
      <c r="AL22" s="5">
        <v>4.267767</v>
      </c>
      <c r="AM22" s="5"/>
      <c r="AN22" s="8"/>
    </row>
    <row r="23" spans="1:40" ht="12.75">
      <c r="A23" s="67" t="s">
        <v>422</v>
      </c>
      <c r="B23" s="152">
        <v>170</v>
      </c>
      <c r="C23" s="66" t="s">
        <v>391</v>
      </c>
      <c r="D23" s="141">
        <v>38706</v>
      </c>
      <c r="E23" s="142">
        <v>38706</v>
      </c>
      <c r="F23" s="142">
        <v>38706</v>
      </c>
      <c r="G23" s="142">
        <v>38706</v>
      </c>
      <c r="H23" s="142">
        <v>38706</v>
      </c>
      <c r="I23" s="143">
        <f t="shared" si="0"/>
        <v>193530</v>
      </c>
      <c r="J23" s="141">
        <v>37298</v>
      </c>
      <c r="K23" s="142">
        <v>37298</v>
      </c>
      <c r="L23" s="142">
        <v>37298</v>
      </c>
      <c r="M23" s="142">
        <v>37298</v>
      </c>
      <c r="N23" s="142">
        <v>37298</v>
      </c>
      <c r="O23" s="143">
        <f t="shared" si="3"/>
        <v>186490</v>
      </c>
      <c r="P23" s="144">
        <f t="shared" si="1"/>
        <v>-7040</v>
      </c>
      <c r="Q23" s="145">
        <f t="shared" si="2"/>
        <v>-0.03637678912830052</v>
      </c>
      <c r="R23" s="146">
        <v>17109</v>
      </c>
      <c r="S23" s="35" t="s">
        <v>665</v>
      </c>
      <c r="T23" s="15">
        <v>3920</v>
      </c>
      <c r="U23" s="51" t="s">
        <v>666</v>
      </c>
      <c r="V23" s="62">
        <v>1</v>
      </c>
      <c r="W23" s="57" t="s">
        <v>667</v>
      </c>
      <c r="X23" s="41" t="s">
        <v>668</v>
      </c>
      <c r="Y23" s="5" t="s">
        <v>669</v>
      </c>
      <c r="Z23" s="5" t="s">
        <v>670</v>
      </c>
      <c r="AA23" s="5" t="s">
        <v>671</v>
      </c>
      <c r="AB23" s="5"/>
      <c r="AC23" s="5"/>
      <c r="AD23" s="5"/>
      <c r="AE23" s="5" t="s">
        <v>665</v>
      </c>
      <c r="AF23" s="5">
        <v>3920</v>
      </c>
      <c r="AG23" s="5" t="s">
        <v>666</v>
      </c>
      <c r="AH23" s="4" t="s">
        <v>672</v>
      </c>
      <c r="AI23" s="28" t="s">
        <v>673</v>
      </c>
      <c r="AJ23" s="5" t="s">
        <v>667</v>
      </c>
      <c r="AK23" s="5">
        <v>51.244097</v>
      </c>
      <c r="AL23" s="5">
        <v>5.250285</v>
      </c>
      <c r="AM23" s="5"/>
      <c r="AN23" s="8"/>
    </row>
    <row r="24" spans="1:40" ht="12.75">
      <c r="A24" s="67" t="s">
        <v>423</v>
      </c>
      <c r="B24" s="152">
        <v>153</v>
      </c>
      <c r="C24" s="66" t="s">
        <v>238</v>
      </c>
      <c r="D24" s="141">
        <v>9180</v>
      </c>
      <c r="E24" s="142">
        <v>9180</v>
      </c>
      <c r="F24" s="142">
        <v>9180</v>
      </c>
      <c r="G24" s="142">
        <v>9180</v>
      </c>
      <c r="H24" s="142">
        <v>9180</v>
      </c>
      <c r="I24" s="143">
        <f t="shared" si="0"/>
        <v>45900</v>
      </c>
      <c r="J24" s="141">
        <v>64709</v>
      </c>
      <c r="K24" s="142">
        <v>64709</v>
      </c>
      <c r="L24" s="142">
        <v>64709</v>
      </c>
      <c r="M24" s="142">
        <v>64709</v>
      </c>
      <c r="N24" s="142">
        <v>64709</v>
      </c>
      <c r="O24" s="143">
        <f t="shared" si="3"/>
        <v>323545</v>
      </c>
      <c r="P24" s="144">
        <f t="shared" si="1"/>
        <v>277645</v>
      </c>
      <c r="Q24" s="145">
        <f t="shared" si="2"/>
        <v>6.048910675381264</v>
      </c>
      <c r="R24" s="146">
        <v>29683</v>
      </c>
      <c r="S24" s="35" t="s">
        <v>674</v>
      </c>
      <c r="T24" s="15">
        <v>9940</v>
      </c>
      <c r="U24" s="51" t="s">
        <v>675</v>
      </c>
      <c r="V24" s="62">
        <v>1</v>
      </c>
      <c r="W24" s="57" t="s">
        <v>676</v>
      </c>
      <c r="X24" s="41" t="s">
        <v>677</v>
      </c>
      <c r="Y24" s="5" t="s">
        <v>678</v>
      </c>
      <c r="Z24" s="5" t="s">
        <v>679</v>
      </c>
      <c r="AA24" s="5" t="s">
        <v>680</v>
      </c>
      <c r="AB24" s="5" t="s">
        <v>681</v>
      </c>
      <c r="AC24" s="5"/>
      <c r="AD24" s="5" t="s">
        <v>682</v>
      </c>
      <c r="AE24" s="5" t="s">
        <v>674</v>
      </c>
      <c r="AF24" s="5">
        <v>9940</v>
      </c>
      <c r="AG24" s="5" t="s">
        <v>675</v>
      </c>
      <c r="AH24" s="4" t="s">
        <v>683</v>
      </c>
      <c r="AI24" s="28" t="s">
        <v>238</v>
      </c>
      <c r="AJ24" s="5" t="s">
        <v>676</v>
      </c>
      <c r="AK24" s="5">
        <v>51.177639</v>
      </c>
      <c r="AL24" s="5">
        <v>3.791202</v>
      </c>
      <c r="AM24" s="5"/>
      <c r="AN24" s="8"/>
    </row>
    <row r="25" spans="1:40" ht="12.75">
      <c r="A25" s="67" t="s">
        <v>424</v>
      </c>
      <c r="B25" s="152">
        <v>154</v>
      </c>
      <c r="C25" s="66" t="s">
        <v>239</v>
      </c>
      <c r="D25" s="147" t="s">
        <v>524</v>
      </c>
      <c r="E25" s="142"/>
      <c r="F25" s="142"/>
      <c r="G25" s="142"/>
      <c r="H25" s="142"/>
      <c r="I25" s="143">
        <v>0</v>
      </c>
      <c r="J25" s="141">
        <v>18420</v>
      </c>
      <c r="K25" s="142">
        <v>18420</v>
      </c>
      <c r="L25" s="142">
        <v>18420</v>
      </c>
      <c r="M25" s="142">
        <v>18419</v>
      </c>
      <c r="N25" s="142">
        <v>18419</v>
      </c>
      <c r="O25" s="143">
        <f t="shared" si="3"/>
        <v>92098</v>
      </c>
      <c r="P25" s="148" t="s">
        <v>525</v>
      </c>
      <c r="Q25" s="149" t="s">
        <v>525</v>
      </c>
      <c r="R25" s="146">
        <v>8449</v>
      </c>
      <c r="S25" s="35" t="s">
        <v>684</v>
      </c>
      <c r="T25" s="15">
        <v>2520</v>
      </c>
      <c r="U25" s="51" t="s">
        <v>685</v>
      </c>
      <c r="V25" s="62">
        <v>1</v>
      </c>
      <c r="W25" s="57" t="s">
        <v>676</v>
      </c>
      <c r="X25" s="41" t="s">
        <v>677</v>
      </c>
      <c r="Y25" s="5" t="s">
        <v>686</v>
      </c>
      <c r="Z25" s="5" t="s">
        <v>687</v>
      </c>
      <c r="AA25" s="5" t="s">
        <v>688</v>
      </c>
      <c r="AB25" s="5" t="s">
        <v>689</v>
      </c>
      <c r="AC25" s="5" t="s">
        <v>690</v>
      </c>
      <c r="AD25" s="5"/>
      <c r="AE25" s="5" t="s">
        <v>684</v>
      </c>
      <c r="AF25" s="5">
        <v>2520</v>
      </c>
      <c r="AG25" s="5" t="s">
        <v>685</v>
      </c>
      <c r="AH25" s="4" t="s">
        <v>648</v>
      </c>
      <c r="AI25" s="28"/>
      <c r="AJ25" s="5"/>
      <c r="AK25" s="5"/>
      <c r="AL25" s="5"/>
      <c r="AM25" s="5"/>
      <c r="AN25" s="8"/>
    </row>
    <row r="26" spans="1:40" ht="12.75">
      <c r="A26" s="67" t="s">
        <v>425</v>
      </c>
      <c r="B26" s="152">
        <v>223</v>
      </c>
      <c r="C26" s="66" t="s">
        <v>240</v>
      </c>
      <c r="D26" s="141">
        <v>29424</v>
      </c>
      <c r="E26" s="142">
        <v>29424</v>
      </c>
      <c r="F26" s="142">
        <v>29424</v>
      </c>
      <c r="G26" s="142">
        <v>29424</v>
      </c>
      <c r="H26" s="142">
        <v>29424</v>
      </c>
      <c r="I26" s="143">
        <f aca="true" t="shared" si="4" ref="I26:I57">IF(SUM(D26:H26)&lt;&gt;0,SUM(D26:H26),"")</f>
        <v>147120</v>
      </c>
      <c r="J26" s="141">
        <v>38760</v>
      </c>
      <c r="K26" s="142">
        <v>38760</v>
      </c>
      <c r="L26" s="142">
        <v>38760</v>
      </c>
      <c r="M26" s="142">
        <v>38759</v>
      </c>
      <c r="N26" s="142">
        <v>38759</v>
      </c>
      <c r="O26" s="143">
        <f t="shared" si="3"/>
        <v>193798</v>
      </c>
      <c r="P26" s="144">
        <f aca="true" t="shared" si="5" ref="P26:P42">IF(SUM(D26:I26)&gt;0,O26-I26,"")</f>
        <v>46678</v>
      </c>
      <c r="Q26" s="145">
        <f aca="true" t="shared" si="6" ref="Q26:Q42">IF(P26&lt;&gt;"",P26/I26,"")</f>
        <v>0.3172784121805329</v>
      </c>
      <c r="R26" s="146">
        <v>17780</v>
      </c>
      <c r="S26" s="35" t="s">
        <v>691</v>
      </c>
      <c r="T26" s="15">
        <v>2030</v>
      </c>
      <c r="U26" s="51" t="s">
        <v>642</v>
      </c>
      <c r="V26" s="62">
        <v>1</v>
      </c>
      <c r="W26" s="57" t="s">
        <v>692</v>
      </c>
      <c r="X26" s="41" t="s">
        <v>693</v>
      </c>
      <c r="Y26" s="5" t="s">
        <v>694</v>
      </c>
      <c r="Z26" s="5" t="s">
        <v>695</v>
      </c>
      <c r="AA26" s="5" t="s">
        <v>696</v>
      </c>
      <c r="AB26" s="5" t="s">
        <v>697</v>
      </c>
      <c r="AC26" s="5"/>
      <c r="AD26" s="5" t="s">
        <v>698</v>
      </c>
      <c r="AE26" s="5" t="s">
        <v>691</v>
      </c>
      <c r="AF26" s="5">
        <v>2030</v>
      </c>
      <c r="AG26" s="5" t="s">
        <v>642</v>
      </c>
      <c r="AH26" s="4" t="s">
        <v>699</v>
      </c>
      <c r="AI26" s="28" t="s">
        <v>240</v>
      </c>
      <c r="AJ26" s="5" t="s">
        <v>692</v>
      </c>
      <c r="AK26" s="5">
        <v>51.235926</v>
      </c>
      <c r="AL26" s="5">
        <v>4.368758</v>
      </c>
      <c r="AM26" s="5"/>
      <c r="AN26" s="8"/>
    </row>
    <row r="27" spans="1:40" ht="12.75">
      <c r="A27" s="67" t="s">
        <v>426</v>
      </c>
      <c r="B27" s="152">
        <v>312</v>
      </c>
      <c r="C27" s="66" t="s">
        <v>241</v>
      </c>
      <c r="D27" s="141">
        <v>34607</v>
      </c>
      <c r="E27" s="142">
        <v>34607</v>
      </c>
      <c r="F27" s="142">
        <v>34607</v>
      </c>
      <c r="G27" s="142">
        <v>34607</v>
      </c>
      <c r="H27" s="142">
        <v>34607</v>
      </c>
      <c r="I27" s="143">
        <f t="shared" si="4"/>
        <v>173035</v>
      </c>
      <c r="J27" s="141">
        <v>25304</v>
      </c>
      <c r="K27" s="142">
        <v>25304</v>
      </c>
      <c r="L27" s="142">
        <v>25304</v>
      </c>
      <c r="M27" s="142">
        <v>25304</v>
      </c>
      <c r="N27" s="142">
        <v>25304</v>
      </c>
      <c r="O27" s="143">
        <f t="shared" si="3"/>
        <v>126520</v>
      </c>
      <c r="P27" s="144">
        <f t="shared" si="5"/>
        <v>-46515</v>
      </c>
      <c r="Q27" s="145">
        <f t="shared" si="6"/>
        <v>-0.2688184471349727</v>
      </c>
      <c r="R27" s="146">
        <v>11607</v>
      </c>
      <c r="S27" s="35" t="s">
        <v>700</v>
      </c>
      <c r="T27" s="15">
        <v>1620</v>
      </c>
      <c r="U27" s="51" t="s">
        <v>701</v>
      </c>
      <c r="V27" s="62">
        <v>1</v>
      </c>
      <c r="W27" s="57" t="s">
        <v>702</v>
      </c>
      <c r="X27" s="41" t="s">
        <v>703</v>
      </c>
      <c r="Y27" s="5" t="s">
        <v>704</v>
      </c>
      <c r="Z27" s="5" t="s">
        <v>705</v>
      </c>
      <c r="AA27" s="5" t="s">
        <v>706</v>
      </c>
      <c r="AB27" s="5"/>
      <c r="AC27" s="5"/>
      <c r="AD27" s="5"/>
      <c r="AE27" s="5" t="s">
        <v>700</v>
      </c>
      <c r="AF27" s="5">
        <v>1620</v>
      </c>
      <c r="AG27" s="5" t="s">
        <v>701</v>
      </c>
      <c r="AH27" s="4" t="s">
        <v>707</v>
      </c>
      <c r="AI27" s="28" t="s">
        <v>241</v>
      </c>
      <c r="AJ27" s="5" t="s">
        <v>702</v>
      </c>
      <c r="AK27" s="5">
        <v>50.797118</v>
      </c>
      <c r="AL27" s="5">
        <v>4.303092</v>
      </c>
      <c r="AM27" s="5"/>
      <c r="AN27" s="8"/>
    </row>
    <row r="28" spans="1:40" ht="12.75">
      <c r="A28" s="67" t="s">
        <v>427</v>
      </c>
      <c r="B28" s="152">
        <v>60</v>
      </c>
      <c r="C28" s="66" t="s">
        <v>242</v>
      </c>
      <c r="D28" s="141">
        <v>30519</v>
      </c>
      <c r="E28" s="142">
        <v>30519</v>
      </c>
      <c r="F28" s="142">
        <v>30519</v>
      </c>
      <c r="G28" s="142">
        <v>30519</v>
      </c>
      <c r="H28" s="142">
        <v>30519</v>
      </c>
      <c r="I28" s="143">
        <f t="shared" si="4"/>
        <v>152595</v>
      </c>
      <c r="J28" s="141">
        <v>29434</v>
      </c>
      <c r="K28" s="142">
        <v>29434</v>
      </c>
      <c r="L28" s="142">
        <v>29434</v>
      </c>
      <c r="M28" s="142">
        <v>29435</v>
      </c>
      <c r="N28" s="142">
        <v>29435</v>
      </c>
      <c r="O28" s="143">
        <f t="shared" si="3"/>
        <v>147172</v>
      </c>
      <c r="P28" s="144">
        <f t="shared" si="5"/>
        <v>-5423</v>
      </c>
      <c r="Q28" s="145">
        <f t="shared" si="6"/>
        <v>-0.03553851698941643</v>
      </c>
      <c r="R28" s="146">
        <v>13502</v>
      </c>
      <c r="S28" s="35" t="s">
        <v>708</v>
      </c>
      <c r="T28" s="15">
        <v>3980</v>
      </c>
      <c r="U28" s="51" t="s">
        <v>709</v>
      </c>
      <c r="V28" s="62">
        <v>1</v>
      </c>
      <c r="W28" s="57" t="s">
        <v>710</v>
      </c>
      <c r="X28" s="41" t="s">
        <v>711</v>
      </c>
      <c r="Y28" s="5" t="s">
        <v>712</v>
      </c>
      <c r="Z28" s="5" t="s">
        <v>713</v>
      </c>
      <c r="AA28" s="5" t="s">
        <v>714</v>
      </c>
      <c r="AB28" s="5"/>
      <c r="AC28" s="5"/>
      <c r="AD28" s="5"/>
      <c r="AE28" s="5" t="s">
        <v>708</v>
      </c>
      <c r="AF28" s="5">
        <v>3980</v>
      </c>
      <c r="AG28" s="5" t="s">
        <v>709</v>
      </c>
      <c r="AH28" s="4" t="s">
        <v>715</v>
      </c>
      <c r="AI28" s="28" t="s">
        <v>242</v>
      </c>
      <c r="AJ28" s="5" t="s">
        <v>710</v>
      </c>
      <c r="AK28" s="5">
        <v>51.069974</v>
      </c>
      <c r="AL28" s="5">
        <v>5.169926</v>
      </c>
      <c r="AM28" s="5"/>
      <c r="AN28" s="8"/>
    </row>
    <row r="29" spans="1:40" ht="12.75">
      <c r="A29" s="67" t="s">
        <v>428</v>
      </c>
      <c r="B29" s="152">
        <v>289</v>
      </c>
      <c r="C29" s="66" t="s">
        <v>243</v>
      </c>
      <c r="D29" s="141">
        <v>303032</v>
      </c>
      <c r="E29" s="142">
        <v>303032</v>
      </c>
      <c r="F29" s="142">
        <v>303032</v>
      </c>
      <c r="G29" s="142">
        <v>303032</v>
      </c>
      <c r="H29" s="142">
        <v>303032</v>
      </c>
      <c r="I29" s="143">
        <f t="shared" si="4"/>
        <v>1515160</v>
      </c>
      <c r="J29" s="141">
        <v>315532</v>
      </c>
      <c r="K29" s="142">
        <v>315532</v>
      </c>
      <c r="L29" s="142">
        <v>315532</v>
      </c>
      <c r="M29" s="142">
        <v>315532</v>
      </c>
      <c r="N29" s="142">
        <v>315532</v>
      </c>
      <c r="O29" s="143">
        <f t="shared" si="3"/>
        <v>1577660</v>
      </c>
      <c r="P29" s="144">
        <f t="shared" si="5"/>
        <v>62500</v>
      </c>
      <c r="Q29" s="145">
        <f t="shared" si="6"/>
        <v>0.041249769001293596</v>
      </c>
      <c r="R29" s="146">
        <v>144739</v>
      </c>
      <c r="S29" s="35" t="s">
        <v>716</v>
      </c>
      <c r="T29" s="15">
        <v>2040</v>
      </c>
      <c r="U29" s="51" t="s">
        <v>642</v>
      </c>
      <c r="V29" s="62">
        <v>1</v>
      </c>
      <c r="W29" s="57" t="s">
        <v>717</v>
      </c>
      <c r="X29" s="41" t="s">
        <v>718</v>
      </c>
      <c r="Y29" s="5" t="s">
        <v>719</v>
      </c>
      <c r="Z29" s="5" t="s">
        <v>720</v>
      </c>
      <c r="AA29" s="5" t="s">
        <v>721</v>
      </c>
      <c r="AB29" s="5" t="s">
        <v>722</v>
      </c>
      <c r="AC29" s="5" t="s">
        <v>723</v>
      </c>
      <c r="AD29" s="5" t="s">
        <v>724</v>
      </c>
      <c r="AE29" s="5" t="s">
        <v>716</v>
      </c>
      <c r="AF29" s="5">
        <v>2040</v>
      </c>
      <c r="AG29" s="5" t="s">
        <v>642</v>
      </c>
      <c r="AH29" s="4" t="s">
        <v>725</v>
      </c>
      <c r="AI29" s="28" t="s">
        <v>243</v>
      </c>
      <c r="AJ29" s="5" t="s">
        <v>717</v>
      </c>
      <c r="AK29" s="5">
        <v>51.313083</v>
      </c>
      <c r="AL29" s="5">
        <v>4.290984</v>
      </c>
      <c r="AM29" s="5"/>
      <c r="AN29" s="8"/>
    </row>
    <row r="30" spans="1:40" ht="12.75">
      <c r="A30" s="67" t="s">
        <v>429</v>
      </c>
      <c r="B30" s="152">
        <v>282</v>
      </c>
      <c r="C30" s="66" t="s">
        <v>244</v>
      </c>
      <c r="D30" s="141">
        <v>28240</v>
      </c>
      <c r="E30" s="142">
        <v>28240</v>
      </c>
      <c r="F30" s="142">
        <v>28240</v>
      </c>
      <c r="G30" s="142">
        <v>28240</v>
      </c>
      <c r="H30" s="142">
        <v>28240</v>
      </c>
      <c r="I30" s="143">
        <f t="shared" si="4"/>
        <v>141200</v>
      </c>
      <c r="J30" s="141">
        <v>28053</v>
      </c>
      <c r="K30" s="142">
        <v>28053</v>
      </c>
      <c r="L30" s="142">
        <v>28053</v>
      </c>
      <c r="M30" s="142">
        <v>28054</v>
      </c>
      <c r="N30" s="142">
        <v>28054</v>
      </c>
      <c r="O30" s="143">
        <f t="shared" si="3"/>
        <v>140267</v>
      </c>
      <c r="P30" s="144">
        <f t="shared" si="5"/>
        <v>-933</v>
      </c>
      <c r="Q30" s="145">
        <f t="shared" si="6"/>
        <v>-0.0066076487252124646</v>
      </c>
      <c r="R30" s="146">
        <v>12869</v>
      </c>
      <c r="S30" s="35" t="s">
        <v>726</v>
      </c>
      <c r="T30" s="15">
        <v>2040</v>
      </c>
      <c r="U30" s="51" t="s">
        <v>642</v>
      </c>
      <c r="V30" s="62">
        <v>1</v>
      </c>
      <c r="W30" s="57" t="s">
        <v>727</v>
      </c>
      <c r="X30" s="41" t="s">
        <v>728</v>
      </c>
      <c r="Y30" s="5" t="s">
        <v>729</v>
      </c>
      <c r="Z30" s="5" t="s">
        <v>670</v>
      </c>
      <c r="AA30" s="5" t="s">
        <v>730</v>
      </c>
      <c r="AB30" s="5" t="s">
        <v>731</v>
      </c>
      <c r="AC30" s="5"/>
      <c r="AD30" s="5"/>
      <c r="AE30" s="5" t="s">
        <v>726</v>
      </c>
      <c r="AF30" s="5">
        <v>2040</v>
      </c>
      <c r="AG30" s="5" t="s">
        <v>642</v>
      </c>
      <c r="AH30" s="4" t="s">
        <v>648</v>
      </c>
      <c r="AI30" s="28"/>
      <c r="AJ30" s="5"/>
      <c r="AK30" s="5"/>
      <c r="AL30" s="5"/>
      <c r="AM30" s="5"/>
      <c r="AN30" s="8"/>
    </row>
    <row r="31" spans="1:40" ht="12.75">
      <c r="A31" s="67" t="s">
        <v>430</v>
      </c>
      <c r="B31" s="152">
        <v>101</v>
      </c>
      <c r="C31" s="66" t="s">
        <v>245</v>
      </c>
      <c r="D31" s="141">
        <v>30680</v>
      </c>
      <c r="E31" s="142">
        <v>30680</v>
      </c>
      <c r="F31" s="142">
        <v>30680</v>
      </c>
      <c r="G31" s="142">
        <v>30680</v>
      </c>
      <c r="H31" s="142">
        <v>30680</v>
      </c>
      <c r="I31" s="143">
        <f t="shared" si="4"/>
        <v>153400</v>
      </c>
      <c r="J31" s="141">
        <v>29590</v>
      </c>
      <c r="K31" s="142">
        <v>29590</v>
      </c>
      <c r="L31" s="142">
        <v>29590</v>
      </c>
      <c r="M31" s="142">
        <v>29589</v>
      </c>
      <c r="N31" s="142">
        <v>29589</v>
      </c>
      <c r="O31" s="143">
        <f t="shared" si="3"/>
        <v>147948</v>
      </c>
      <c r="P31" s="144">
        <f t="shared" si="5"/>
        <v>-5452</v>
      </c>
      <c r="Q31" s="145">
        <f t="shared" si="6"/>
        <v>-0.035541069100391134</v>
      </c>
      <c r="R31" s="146">
        <v>13573</v>
      </c>
      <c r="S31" s="35" t="s">
        <v>732</v>
      </c>
      <c r="T31" s="15">
        <v>2340</v>
      </c>
      <c r="U31" s="51" t="s">
        <v>733</v>
      </c>
      <c r="V31" s="62">
        <v>1</v>
      </c>
      <c r="W31" s="57" t="s">
        <v>734</v>
      </c>
      <c r="X31" s="41" t="s">
        <v>735</v>
      </c>
      <c r="Y31" s="5" t="s">
        <v>736</v>
      </c>
      <c r="Z31" s="5" t="s">
        <v>737</v>
      </c>
      <c r="AA31" s="5" t="s">
        <v>738</v>
      </c>
      <c r="AB31" s="5" t="s">
        <v>739</v>
      </c>
      <c r="AC31" s="5"/>
      <c r="AD31" s="5"/>
      <c r="AE31" s="5" t="s">
        <v>732</v>
      </c>
      <c r="AF31" s="5">
        <v>2340</v>
      </c>
      <c r="AG31" s="5" t="s">
        <v>733</v>
      </c>
      <c r="AH31" s="4" t="s">
        <v>740</v>
      </c>
      <c r="AI31" s="28" t="s">
        <v>245</v>
      </c>
      <c r="AJ31" s="5" t="s">
        <v>734</v>
      </c>
      <c r="AK31" s="5">
        <v>51.307182</v>
      </c>
      <c r="AL31" s="5">
        <v>4.86796</v>
      </c>
      <c r="AM31" s="5"/>
      <c r="AN31" s="8"/>
    </row>
    <row r="32" spans="1:40" ht="12.75">
      <c r="A32" s="67" t="s">
        <v>431</v>
      </c>
      <c r="B32" s="152">
        <v>102</v>
      </c>
      <c r="C32" s="66" t="s">
        <v>246</v>
      </c>
      <c r="D32" s="141">
        <v>17449</v>
      </c>
      <c r="E32" s="142">
        <v>17449</v>
      </c>
      <c r="F32" s="142">
        <v>17449</v>
      </c>
      <c r="G32" s="142">
        <v>17449</v>
      </c>
      <c r="H32" s="142">
        <v>17449</v>
      </c>
      <c r="I32" s="143">
        <f t="shared" si="4"/>
        <v>87245</v>
      </c>
      <c r="J32" s="141">
        <v>16829</v>
      </c>
      <c r="K32" s="142">
        <v>16829</v>
      </c>
      <c r="L32" s="142">
        <v>16829</v>
      </c>
      <c r="M32" s="142">
        <v>16830</v>
      </c>
      <c r="N32" s="142">
        <v>16830</v>
      </c>
      <c r="O32" s="143">
        <f t="shared" si="3"/>
        <v>84147</v>
      </c>
      <c r="P32" s="144">
        <f t="shared" si="5"/>
        <v>-3098</v>
      </c>
      <c r="Q32" s="145">
        <f t="shared" si="6"/>
        <v>-0.03550919823485586</v>
      </c>
      <c r="R32" s="146">
        <v>7720</v>
      </c>
      <c r="S32" s="35" t="s">
        <v>741</v>
      </c>
      <c r="T32" s="15">
        <v>2440</v>
      </c>
      <c r="U32" s="51" t="s">
        <v>632</v>
      </c>
      <c r="V32" s="62">
        <v>1</v>
      </c>
      <c r="W32" s="57" t="s">
        <v>734</v>
      </c>
      <c r="X32" s="41" t="s">
        <v>735</v>
      </c>
      <c r="Y32" s="5" t="s">
        <v>736</v>
      </c>
      <c r="Z32" s="5" t="s">
        <v>737</v>
      </c>
      <c r="AA32" s="5" t="s">
        <v>738</v>
      </c>
      <c r="AB32" s="5" t="s">
        <v>739</v>
      </c>
      <c r="AC32" s="5"/>
      <c r="AD32" s="5"/>
      <c r="AE32" s="5" t="s">
        <v>741</v>
      </c>
      <c r="AF32" s="5">
        <v>2440</v>
      </c>
      <c r="AG32" s="5" t="s">
        <v>632</v>
      </c>
      <c r="AH32" s="4" t="s">
        <v>742</v>
      </c>
      <c r="AI32" s="28" t="s">
        <v>246</v>
      </c>
      <c r="AJ32" s="5" t="s">
        <v>734</v>
      </c>
      <c r="AK32" s="5">
        <v>51.125905</v>
      </c>
      <c r="AL32" s="5">
        <v>4.96537</v>
      </c>
      <c r="AM32" s="5"/>
      <c r="AN32" s="8"/>
    </row>
    <row r="33" spans="1:40" ht="12.75">
      <c r="A33" s="67" t="s">
        <v>432</v>
      </c>
      <c r="B33" s="152">
        <v>152</v>
      </c>
      <c r="C33" s="66" t="s">
        <v>392</v>
      </c>
      <c r="D33" s="141">
        <v>526949</v>
      </c>
      <c r="E33" s="142">
        <v>526949</v>
      </c>
      <c r="F33" s="142">
        <v>526949</v>
      </c>
      <c r="G33" s="142">
        <v>526949</v>
      </c>
      <c r="H33" s="142">
        <v>526949</v>
      </c>
      <c r="I33" s="143">
        <f t="shared" si="4"/>
        <v>2634745</v>
      </c>
      <c r="J33" s="141">
        <v>516619</v>
      </c>
      <c r="K33" s="142">
        <v>516619</v>
      </c>
      <c r="L33" s="142">
        <v>516619</v>
      </c>
      <c r="M33" s="142">
        <v>516619</v>
      </c>
      <c r="N33" s="142">
        <v>516618</v>
      </c>
      <c r="O33" s="143">
        <f t="shared" si="3"/>
        <v>2583094</v>
      </c>
      <c r="P33" s="144">
        <f t="shared" si="5"/>
        <v>-51651</v>
      </c>
      <c r="Q33" s="145">
        <f t="shared" si="6"/>
        <v>-0.019603794674626956</v>
      </c>
      <c r="R33" s="146">
        <v>236981</v>
      </c>
      <c r="S33" s="35" t="s">
        <v>743</v>
      </c>
      <c r="T33" s="15">
        <v>2040</v>
      </c>
      <c r="U33" s="51" t="s">
        <v>642</v>
      </c>
      <c r="V33" s="62">
        <v>1</v>
      </c>
      <c r="W33" s="57" t="s">
        <v>744</v>
      </c>
      <c r="X33" s="41" t="s">
        <v>745</v>
      </c>
      <c r="Y33" s="5" t="s">
        <v>746</v>
      </c>
      <c r="Z33" s="5" t="s">
        <v>747</v>
      </c>
      <c r="AA33" s="5" t="s">
        <v>748</v>
      </c>
      <c r="AB33" s="5" t="s">
        <v>749</v>
      </c>
      <c r="AC33" s="5"/>
      <c r="AD33" s="5" t="s">
        <v>750</v>
      </c>
      <c r="AE33" s="5" t="s">
        <v>743</v>
      </c>
      <c r="AF33" s="5">
        <v>2040</v>
      </c>
      <c r="AG33" s="5" t="s">
        <v>642</v>
      </c>
      <c r="AH33" s="4" t="s">
        <v>751</v>
      </c>
      <c r="AI33" s="28" t="s">
        <v>392</v>
      </c>
      <c r="AJ33" s="5" t="s">
        <v>744</v>
      </c>
      <c r="AK33" s="5">
        <v>51.307566</v>
      </c>
      <c r="AL33" s="5">
        <v>4.294306</v>
      </c>
      <c r="AM33" s="5"/>
      <c r="AN33" s="8"/>
    </row>
    <row r="34" spans="1:40" ht="12.75">
      <c r="A34" s="67" t="s">
        <v>433</v>
      </c>
      <c r="B34" s="152">
        <v>157</v>
      </c>
      <c r="C34" s="66" t="s">
        <v>247</v>
      </c>
      <c r="D34" s="141">
        <v>38016</v>
      </c>
      <c r="E34" s="142">
        <v>38016</v>
      </c>
      <c r="F34" s="142">
        <v>38016</v>
      </c>
      <c r="G34" s="142">
        <v>38016</v>
      </c>
      <c r="H34" s="142">
        <v>38016</v>
      </c>
      <c r="I34" s="143">
        <f t="shared" si="4"/>
        <v>190080</v>
      </c>
      <c r="J34" s="141">
        <v>36665</v>
      </c>
      <c r="K34" s="142">
        <v>36665</v>
      </c>
      <c r="L34" s="142">
        <v>36665</v>
      </c>
      <c r="M34" s="142">
        <v>36666</v>
      </c>
      <c r="N34" s="142">
        <v>36666</v>
      </c>
      <c r="O34" s="143">
        <f t="shared" si="3"/>
        <v>183327</v>
      </c>
      <c r="P34" s="144">
        <f t="shared" si="5"/>
        <v>-6753</v>
      </c>
      <c r="Q34" s="145">
        <f t="shared" si="6"/>
        <v>-0.03552714646464646</v>
      </c>
      <c r="R34" s="146">
        <v>16819</v>
      </c>
      <c r="S34" s="35" t="s">
        <v>752</v>
      </c>
      <c r="T34" s="15">
        <v>2260</v>
      </c>
      <c r="U34" s="51" t="s">
        <v>753</v>
      </c>
      <c r="V34" s="62">
        <v>1</v>
      </c>
      <c r="W34" s="57" t="s">
        <v>754</v>
      </c>
      <c r="X34" s="41" t="s">
        <v>755</v>
      </c>
      <c r="Y34" s="5" t="s">
        <v>756</v>
      </c>
      <c r="Z34" s="5" t="s">
        <v>757</v>
      </c>
      <c r="AA34" s="5" t="s">
        <v>758</v>
      </c>
      <c r="AB34" s="5" t="s">
        <v>759</v>
      </c>
      <c r="AC34" s="5"/>
      <c r="AD34" s="5" t="s">
        <v>760</v>
      </c>
      <c r="AE34" s="5" t="s">
        <v>752</v>
      </c>
      <c r="AF34" s="5">
        <v>2260</v>
      </c>
      <c r="AG34" s="5" t="s">
        <v>753</v>
      </c>
      <c r="AH34" s="4" t="s">
        <v>761</v>
      </c>
      <c r="AI34" s="28" t="s">
        <v>247</v>
      </c>
      <c r="AJ34" s="5" t="s">
        <v>754</v>
      </c>
      <c r="AK34" s="5">
        <v>51.138811</v>
      </c>
      <c r="AL34" s="5">
        <v>4.921669</v>
      </c>
      <c r="AM34" s="5"/>
      <c r="AN34" s="8"/>
    </row>
    <row r="35" spans="1:40" ht="12.75">
      <c r="A35" s="67" t="s">
        <v>434</v>
      </c>
      <c r="B35" s="152">
        <v>306</v>
      </c>
      <c r="C35" s="66" t="s">
        <v>248</v>
      </c>
      <c r="D35" s="141">
        <v>18867</v>
      </c>
      <c r="E35" s="142">
        <v>18867</v>
      </c>
      <c r="F35" s="142">
        <v>18867</v>
      </c>
      <c r="G35" s="142">
        <v>18867</v>
      </c>
      <c r="H35" s="142">
        <v>18867</v>
      </c>
      <c r="I35" s="143">
        <f t="shared" si="4"/>
        <v>94335</v>
      </c>
      <c r="J35" s="141">
        <v>18197</v>
      </c>
      <c r="K35" s="142">
        <v>18197</v>
      </c>
      <c r="L35" s="142">
        <v>18197</v>
      </c>
      <c r="M35" s="142">
        <v>18196</v>
      </c>
      <c r="N35" s="142">
        <v>18196</v>
      </c>
      <c r="O35" s="143">
        <f t="shared" si="3"/>
        <v>90983</v>
      </c>
      <c r="P35" s="144">
        <f t="shared" si="5"/>
        <v>-3352</v>
      </c>
      <c r="Q35" s="145">
        <f t="shared" si="6"/>
        <v>-0.03553294111411459</v>
      </c>
      <c r="R35" s="146">
        <v>8347</v>
      </c>
      <c r="S35" s="35" t="s">
        <v>762</v>
      </c>
      <c r="T35" s="15">
        <v>8400</v>
      </c>
      <c r="U35" s="51" t="s">
        <v>763</v>
      </c>
      <c r="V35" s="62">
        <v>1</v>
      </c>
      <c r="W35" s="57" t="s">
        <v>764</v>
      </c>
      <c r="X35" s="41" t="s">
        <v>765</v>
      </c>
      <c r="Y35" s="57" t="s">
        <v>766</v>
      </c>
      <c r="Z35" s="5" t="s">
        <v>767</v>
      </c>
      <c r="AA35" s="5" t="s">
        <v>768</v>
      </c>
      <c r="AB35" s="5"/>
      <c r="AC35" s="5"/>
      <c r="AD35" s="5"/>
      <c r="AE35" s="5" t="s">
        <v>762</v>
      </c>
      <c r="AF35" s="5">
        <v>8400</v>
      </c>
      <c r="AG35" s="5" t="s">
        <v>763</v>
      </c>
      <c r="AH35" s="4" t="s">
        <v>769</v>
      </c>
      <c r="AI35" s="28" t="s">
        <v>248</v>
      </c>
      <c r="AJ35" s="5" t="s">
        <v>764</v>
      </c>
      <c r="AK35" s="5">
        <v>51.212969</v>
      </c>
      <c r="AL35" s="5">
        <v>2.971979</v>
      </c>
      <c r="AM35" s="5"/>
      <c r="AN35" s="8"/>
    </row>
    <row r="36" spans="1:40" ht="12.75">
      <c r="A36" s="67" t="s">
        <v>435</v>
      </c>
      <c r="B36" s="152">
        <v>128</v>
      </c>
      <c r="C36" s="66" t="s">
        <v>249</v>
      </c>
      <c r="D36" s="141">
        <v>2088422</v>
      </c>
      <c r="E36" s="142">
        <v>2088422</v>
      </c>
      <c r="F36" s="142">
        <v>2088422</v>
      </c>
      <c r="G36" s="142">
        <v>2088422</v>
      </c>
      <c r="H36" s="142">
        <v>2088422</v>
      </c>
      <c r="I36" s="143">
        <f t="shared" si="4"/>
        <v>10442110</v>
      </c>
      <c r="J36" s="141">
        <v>1946189</v>
      </c>
      <c r="K36" s="142">
        <v>1946189</v>
      </c>
      <c r="L36" s="142">
        <v>1946189</v>
      </c>
      <c r="M36" s="142">
        <v>1946189</v>
      </c>
      <c r="N36" s="142">
        <v>1946190</v>
      </c>
      <c r="O36" s="143">
        <f t="shared" si="3"/>
        <v>9730946</v>
      </c>
      <c r="P36" s="144">
        <f t="shared" si="5"/>
        <v>-711164</v>
      </c>
      <c r="Q36" s="145">
        <f t="shared" si="6"/>
        <v>-0.06810539249251349</v>
      </c>
      <c r="R36" s="146">
        <v>892746</v>
      </c>
      <c r="S36" s="35" t="s">
        <v>770</v>
      </c>
      <c r="T36" s="15">
        <v>2040</v>
      </c>
      <c r="U36" s="51" t="s">
        <v>642</v>
      </c>
      <c r="V36" s="62">
        <v>1</v>
      </c>
      <c r="W36" s="57" t="s">
        <v>771</v>
      </c>
      <c r="X36" s="41" t="s">
        <v>772</v>
      </c>
      <c r="Y36" s="5" t="s">
        <v>773</v>
      </c>
      <c r="Z36" s="5" t="s">
        <v>774</v>
      </c>
      <c r="AA36" s="5" t="s">
        <v>775</v>
      </c>
      <c r="AB36" s="5" t="s">
        <v>776</v>
      </c>
      <c r="AC36" s="5"/>
      <c r="AD36" s="5" t="s">
        <v>777</v>
      </c>
      <c r="AE36" s="5" t="s">
        <v>770</v>
      </c>
      <c r="AF36" s="5">
        <v>2040</v>
      </c>
      <c r="AG36" s="5" t="s">
        <v>642</v>
      </c>
      <c r="AH36" s="4" t="s">
        <v>778</v>
      </c>
      <c r="AI36" s="28" t="s">
        <v>249</v>
      </c>
      <c r="AJ36" s="5" t="s">
        <v>771</v>
      </c>
      <c r="AK36" s="5">
        <v>51.358217</v>
      </c>
      <c r="AL36" s="5">
        <v>4.253958</v>
      </c>
      <c r="AM36" s="5"/>
      <c r="AN36" s="8"/>
    </row>
    <row r="37" spans="1:40" ht="12.75">
      <c r="A37" s="67" t="s">
        <v>436</v>
      </c>
      <c r="B37" s="152">
        <v>177</v>
      </c>
      <c r="C37" s="66" t="s">
        <v>250</v>
      </c>
      <c r="D37" s="141">
        <v>26728</v>
      </c>
      <c r="E37" s="142">
        <v>26728</v>
      </c>
      <c r="F37" s="142">
        <v>26728</v>
      </c>
      <c r="G37" s="142">
        <v>26728</v>
      </c>
      <c r="H37" s="142">
        <v>26728</v>
      </c>
      <c r="I37" s="143">
        <f t="shared" si="4"/>
        <v>133640</v>
      </c>
      <c r="J37" s="141">
        <v>25779</v>
      </c>
      <c r="K37" s="142">
        <v>25779</v>
      </c>
      <c r="L37" s="142">
        <v>25779</v>
      </c>
      <c r="M37" s="142">
        <v>25778</v>
      </c>
      <c r="N37" s="142">
        <v>25778</v>
      </c>
      <c r="O37" s="143">
        <f t="shared" si="3"/>
        <v>128893</v>
      </c>
      <c r="P37" s="144">
        <f t="shared" si="5"/>
        <v>-4747</v>
      </c>
      <c r="Q37" s="145">
        <f t="shared" si="6"/>
        <v>-0.0355208021550434</v>
      </c>
      <c r="R37" s="146">
        <v>11825</v>
      </c>
      <c r="S37" s="35" t="s">
        <v>779</v>
      </c>
      <c r="T37" s="15">
        <v>2450</v>
      </c>
      <c r="U37" s="51" t="s">
        <v>780</v>
      </c>
      <c r="V37" s="62">
        <v>1</v>
      </c>
      <c r="W37" s="57" t="s">
        <v>781</v>
      </c>
      <c r="X37" s="41" t="s">
        <v>782</v>
      </c>
      <c r="Y37" s="5" t="s">
        <v>783</v>
      </c>
      <c r="Z37" s="5" t="s">
        <v>784</v>
      </c>
      <c r="AA37" s="5" t="s">
        <v>785</v>
      </c>
      <c r="AB37" s="5" t="s">
        <v>786</v>
      </c>
      <c r="AC37" s="5"/>
      <c r="AD37" s="5"/>
      <c r="AE37" s="5" t="s">
        <v>779</v>
      </c>
      <c r="AF37" s="5">
        <v>2450</v>
      </c>
      <c r="AG37" s="5" t="s">
        <v>780</v>
      </c>
      <c r="AH37" s="4" t="s">
        <v>787</v>
      </c>
      <c r="AI37" s="28" t="s">
        <v>250</v>
      </c>
      <c r="AJ37" s="5" t="s">
        <v>781</v>
      </c>
      <c r="AK37" s="5">
        <v>51.099103</v>
      </c>
      <c r="AL37" s="5">
        <v>5.054013</v>
      </c>
      <c r="AM37" s="5"/>
      <c r="AN37" s="8"/>
    </row>
    <row r="38" spans="1:40" ht="12.75">
      <c r="A38" s="67" t="s">
        <v>437</v>
      </c>
      <c r="B38" s="152">
        <v>175</v>
      </c>
      <c r="C38" s="66" t="s">
        <v>251</v>
      </c>
      <c r="D38" s="141">
        <v>23386</v>
      </c>
      <c r="E38" s="142">
        <v>23386</v>
      </c>
      <c r="F38" s="142">
        <v>23386</v>
      </c>
      <c r="G38" s="142">
        <v>23386</v>
      </c>
      <c r="H38" s="142">
        <v>23386</v>
      </c>
      <c r="I38" s="143">
        <f t="shared" si="4"/>
        <v>116930</v>
      </c>
      <c r="J38" s="141">
        <v>22476</v>
      </c>
      <c r="K38" s="142">
        <v>22476</v>
      </c>
      <c r="L38" s="142">
        <v>22476</v>
      </c>
      <c r="M38" s="142">
        <v>22475</v>
      </c>
      <c r="N38" s="142">
        <v>22475</v>
      </c>
      <c r="O38" s="143">
        <f t="shared" si="3"/>
        <v>112378</v>
      </c>
      <c r="P38" s="144">
        <f t="shared" si="5"/>
        <v>-4552</v>
      </c>
      <c r="Q38" s="145">
        <f t="shared" si="6"/>
        <v>-0.038929273924570254</v>
      </c>
      <c r="R38" s="146">
        <v>10310</v>
      </c>
      <c r="S38" s="35" t="s">
        <v>788</v>
      </c>
      <c r="T38" s="15">
        <v>2070</v>
      </c>
      <c r="U38" s="51" t="s">
        <v>204</v>
      </c>
      <c r="V38" s="62">
        <v>1</v>
      </c>
      <c r="W38" s="57" t="s">
        <v>781</v>
      </c>
      <c r="X38" s="41" t="s">
        <v>782</v>
      </c>
      <c r="Y38" s="5" t="s">
        <v>783</v>
      </c>
      <c r="Z38" s="5" t="s">
        <v>784</v>
      </c>
      <c r="AA38" s="5" t="s">
        <v>785</v>
      </c>
      <c r="AB38" s="5" t="s">
        <v>786</v>
      </c>
      <c r="AC38" s="5"/>
      <c r="AD38" s="5"/>
      <c r="AE38" s="5" t="s">
        <v>788</v>
      </c>
      <c r="AF38" s="5">
        <v>2070</v>
      </c>
      <c r="AG38" s="5" t="s">
        <v>204</v>
      </c>
      <c r="AH38" s="4" t="s">
        <v>789</v>
      </c>
      <c r="AI38" s="28" t="s">
        <v>251</v>
      </c>
      <c r="AJ38" s="5" t="s">
        <v>781</v>
      </c>
      <c r="AK38" s="5">
        <v>51.235919</v>
      </c>
      <c r="AL38" s="5">
        <v>4.325804</v>
      </c>
      <c r="AM38" s="5"/>
      <c r="AN38" s="8"/>
    </row>
    <row r="39" spans="1:40" ht="12.75">
      <c r="A39" s="67" t="s">
        <v>438</v>
      </c>
      <c r="B39" s="152">
        <v>47</v>
      </c>
      <c r="C39" s="66" t="s">
        <v>252</v>
      </c>
      <c r="D39" s="141">
        <v>16449</v>
      </c>
      <c r="E39" s="142">
        <v>16449</v>
      </c>
      <c r="F39" s="142">
        <v>16449</v>
      </c>
      <c r="G39" s="142">
        <v>16449</v>
      </c>
      <c r="H39" s="142">
        <v>16449</v>
      </c>
      <c r="I39" s="143">
        <f t="shared" si="4"/>
        <v>82245</v>
      </c>
      <c r="J39" s="141">
        <v>15893</v>
      </c>
      <c r="K39" s="142">
        <v>15893</v>
      </c>
      <c r="L39" s="142">
        <v>15893</v>
      </c>
      <c r="M39" s="142">
        <v>15893</v>
      </c>
      <c r="N39" s="142">
        <v>15894</v>
      </c>
      <c r="O39" s="143">
        <f t="shared" si="3"/>
        <v>79466</v>
      </c>
      <c r="P39" s="144">
        <f t="shared" si="5"/>
        <v>-2779</v>
      </c>
      <c r="Q39" s="145">
        <f t="shared" si="6"/>
        <v>-0.03378928810262022</v>
      </c>
      <c r="R39" s="146">
        <v>7290</v>
      </c>
      <c r="S39" s="35" t="s">
        <v>203</v>
      </c>
      <c r="T39" s="15">
        <v>2070</v>
      </c>
      <c r="U39" s="51" t="s">
        <v>204</v>
      </c>
      <c r="V39" s="62">
        <v>1</v>
      </c>
      <c r="W39" s="57" t="s">
        <v>790</v>
      </c>
      <c r="X39" s="41" t="s">
        <v>791</v>
      </c>
      <c r="Y39" s="5" t="s">
        <v>792</v>
      </c>
      <c r="Z39" s="5" t="s">
        <v>793</v>
      </c>
      <c r="AA39" s="5" t="s">
        <v>794</v>
      </c>
      <c r="AB39" s="5" t="s">
        <v>795</v>
      </c>
      <c r="AC39" s="5"/>
      <c r="AD39" s="5" t="s">
        <v>796</v>
      </c>
      <c r="AE39" s="5" t="s">
        <v>203</v>
      </c>
      <c r="AF39" s="5">
        <v>2070</v>
      </c>
      <c r="AG39" s="5" t="s">
        <v>204</v>
      </c>
      <c r="AH39" s="4" t="s">
        <v>797</v>
      </c>
      <c r="AI39" s="28" t="s">
        <v>252</v>
      </c>
      <c r="AJ39" s="5" t="s">
        <v>790</v>
      </c>
      <c r="AK39" s="5">
        <v>51.230655</v>
      </c>
      <c r="AL39" s="5">
        <v>4.337605</v>
      </c>
      <c r="AM39" s="5"/>
      <c r="AN39" s="8"/>
    </row>
    <row r="40" spans="1:40" ht="12.75">
      <c r="A40" s="67" t="s">
        <v>439</v>
      </c>
      <c r="B40" s="152">
        <v>222</v>
      </c>
      <c r="C40" s="66" t="s">
        <v>253</v>
      </c>
      <c r="D40" s="141">
        <v>1414550</v>
      </c>
      <c r="E40" s="142">
        <v>1414550</v>
      </c>
      <c r="F40" s="142">
        <v>1414550</v>
      </c>
      <c r="G40" s="142">
        <v>1414550</v>
      </c>
      <c r="H40" s="142">
        <v>1414550</v>
      </c>
      <c r="I40" s="143">
        <f t="shared" si="4"/>
        <v>7072750</v>
      </c>
      <c r="J40" s="141">
        <v>1300862</v>
      </c>
      <c r="K40" s="142">
        <v>1300862</v>
      </c>
      <c r="L40" s="142">
        <v>1300862</v>
      </c>
      <c r="M40" s="142">
        <v>1300862</v>
      </c>
      <c r="N40" s="142">
        <v>1300862</v>
      </c>
      <c r="O40" s="143">
        <f t="shared" si="3"/>
        <v>6504310</v>
      </c>
      <c r="P40" s="144">
        <f t="shared" si="5"/>
        <v>-568440</v>
      </c>
      <c r="Q40" s="145">
        <f t="shared" si="6"/>
        <v>-0.08037043582764837</v>
      </c>
      <c r="R40" s="146">
        <v>596725</v>
      </c>
      <c r="S40" s="35" t="s">
        <v>798</v>
      </c>
      <c r="T40" s="15">
        <v>2030</v>
      </c>
      <c r="U40" s="51" t="s">
        <v>642</v>
      </c>
      <c r="V40" s="62">
        <v>1</v>
      </c>
      <c r="W40" s="57" t="s">
        <v>799</v>
      </c>
      <c r="X40" s="41" t="s">
        <v>800</v>
      </c>
      <c r="Y40" s="5" t="s">
        <v>694</v>
      </c>
      <c r="Z40" s="5" t="s">
        <v>695</v>
      </c>
      <c r="AA40" s="5" t="s">
        <v>696</v>
      </c>
      <c r="AB40" s="5" t="s">
        <v>697</v>
      </c>
      <c r="AC40" s="5"/>
      <c r="AD40" s="5" t="s">
        <v>698</v>
      </c>
      <c r="AE40" s="5" t="s">
        <v>798</v>
      </c>
      <c r="AF40" s="5">
        <v>2030</v>
      </c>
      <c r="AG40" s="5" t="s">
        <v>642</v>
      </c>
      <c r="AH40" s="4" t="s">
        <v>801</v>
      </c>
      <c r="AI40" s="28" t="s">
        <v>253</v>
      </c>
      <c r="AJ40" s="5" t="s">
        <v>799</v>
      </c>
      <c r="AK40" s="5">
        <v>51.255416</v>
      </c>
      <c r="AL40" s="5">
        <v>4.329482</v>
      </c>
      <c r="AM40" s="5"/>
      <c r="AN40" s="8"/>
    </row>
    <row r="41" spans="1:40" ht="12.75">
      <c r="A41" s="67" t="s">
        <v>440</v>
      </c>
      <c r="B41" s="152">
        <v>121</v>
      </c>
      <c r="C41" s="66" t="s">
        <v>254</v>
      </c>
      <c r="D41" s="141">
        <v>88539</v>
      </c>
      <c r="E41" s="142">
        <v>88539</v>
      </c>
      <c r="F41" s="142">
        <v>88539</v>
      </c>
      <c r="G41" s="142">
        <v>88539</v>
      </c>
      <c r="H41" s="142">
        <v>88539</v>
      </c>
      <c r="I41" s="143">
        <f t="shared" si="4"/>
        <v>442695</v>
      </c>
      <c r="J41" s="141">
        <v>100179</v>
      </c>
      <c r="K41" s="142">
        <v>100179</v>
      </c>
      <c r="L41" s="142">
        <v>100179</v>
      </c>
      <c r="M41" s="142">
        <v>100180</v>
      </c>
      <c r="N41" s="142">
        <v>100180</v>
      </c>
      <c r="O41" s="143">
        <f t="shared" si="3"/>
        <v>500897</v>
      </c>
      <c r="P41" s="144">
        <f t="shared" si="5"/>
        <v>58202</v>
      </c>
      <c r="Q41" s="145">
        <f t="shared" si="6"/>
        <v>0.13147200668631903</v>
      </c>
      <c r="R41" s="146">
        <v>45954</v>
      </c>
      <c r="S41" s="35" t="s">
        <v>802</v>
      </c>
      <c r="T41" s="15">
        <v>2640</v>
      </c>
      <c r="U41" s="51" t="s">
        <v>803</v>
      </c>
      <c r="V41" s="62">
        <v>1</v>
      </c>
      <c r="W41" s="57" t="s">
        <v>804</v>
      </c>
      <c r="X41" s="41" t="s">
        <v>805</v>
      </c>
      <c r="Y41" s="5" t="s">
        <v>806</v>
      </c>
      <c r="Z41" s="5" t="s">
        <v>807</v>
      </c>
      <c r="AA41" s="5" t="s">
        <v>808</v>
      </c>
      <c r="AB41" s="5" t="s">
        <v>809</v>
      </c>
      <c r="AC41" s="5" t="s">
        <v>810</v>
      </c>
      <c r="AD41" s="5" t="s">
        <v>811</v>
      </c>
      <c r="AE41" s="5" t="s">
        <v>802</v>
      </c>
      <c r="AF41" s="5">
        <v>2640</v>
      </c>
      <c r="AG41" s="5" t="s">
        <v>803</v>
      </c>
      <c r="AH41" s="4" t="s">
        <v>812</v>
      </c>
      <c r="AI41" s="28" t="s">
        <v>254</v>
      </c>
      <c r="AJ41" s="5" t="s">
        <v>804</v>
      </c>
      <c r="AK41" s="5">
        <v>51.183274</v>
      </c>
      <c r="AL41" s="5">
        <v>4.445157</v>
      </c>
      <c r="AM41" s="5"/>
      <c r="AN41" s="8"/>
    </row>
    <row r="42" spans="1:40" ht="12.75">
      <c r="A42" s="67" t="s">
        <v>441</v>
      </c>
      <c r="B42" s="152">
        <v>160</v>
      </c>
      <c r="C42" s="66" t="s">
        <v>255</v>
      </c>
      <c r="D42" s="141">
        <v>50628</v>
      </c>
      <c r="E42" s="142">
        <v>50628</v>
      </c>
      <c r="F42" s="142">
        <v>50628</v>
      </c>
      <c r="G42" s="142">
        <v>50628</v>
      </c>
      <c r="H42" s="142">
        <v>50628</v>
      </c>
      <c r="I42" s="143">
        <f t="shared" si="4"/>
        <v>253140</v>
      </c>
      <c r="J42" s="141">
        <v>48830</v>
      </c>
      <c r="K42" s="142">
        <v>48830</v>
      </c>
      <c r="L42" s="142">
        <v>48830</v>
      </c>
      <c r="M42" s="142">
        <v>48829</v>
      </c>
      <c r="N42" s="142">
        <v>48829</v>
      </c>
      <c r="O42" s="143">
        <f t="shared" si="3"/>
        <v>244148</v>
      </c>
      <c r="P42" s="144">
        <f t="shared" si="5"/>
        <v>-8992</v>
      </c>
      <c r="Q42" s="145">
        <f t="shared" si="6"/>
        <v>-0.03552184561902504</v>
      </c>
      <c r="R42" s="146">
        <v>22399</v>
      </c>
      <c r="S42" s="35" t="s">
        <v>813</v>
      </c>
      <c r="T42" s="15">
        <v>1800</v>
      </c>
      <c r="U42" s="51" t="s">
        <v>814</v>
      </c>
      <c r="V42" s="62">
        <v>1</v>
      </c>
      <c r="W42" s="57" t="s">
        <v>815</v>
      </c>
      <c r="X42" s="41" t="s">
        <v>816</v>
      </c>
      <c r="Y42" s="5" t="s">
        <v>817</v>
      </c>
      <c r="Z42" s="5" t="s">
        <v>818</v>
      </c>
      <c r="AA42" s="5" t="s">
        <v>819</v>
      </c>
      <c r="AB42" s="5" t="s">
        <v>820</v>
      </c>
      <c r="AC42" s="5" t="s">
        <v>821</v>
      </c>
      <c r="AD42" s="5" t="s">
        <v>822</v>
      </c>
      <c r="AE42" s="5" t="s">
        <v>813</v>
      </c>
      <c r="AF42" s="5">
        <v>1800</v>
      </c>
      <c r="AG42" s="5" t="s">
        <v>814</v>
      </c>
      <c r="AH42" s="4" t="s">
        <v>823</v>
      </c>
      <c r="AI42" s="28" t="s">
        <v>255</v>
      </c>
      <c r="AJ42" s="5" t="s">
        <v>815</v>
      </c>
      <c r="AK42" s="5">
        <v>50.930298</v>
      </c>
      <c r="AL42" s="5">
        <v>4.411427</v>
      </c>
      <c r="AM42" s="5"/>
      <c r="AN42" s="8"/>
    </row>
    <row r="43" spans="1:40" ht="12.75">
      <c r="A43" s="67" t="s">
        <v>610</v>
      </c>
      <c r="B43" s="152">
        <v>305</v>
      </c>
      <c r="C43" s="66" t="s">
        <v>611</v>
      </c>
      <c r="D43" s="141">
        <v>70973</v>
      </c>
      <c r="E43" s="142">
        <v>70973</v>
      </c>
      <c r="F43" s="142">
        <v>70973</v>
      </c>
      <c r="G43" s="142">
        <v>70973</v>
      </c>
      <c r="H43" s="142">
        <v>70973</v>
      </c>
      <c r="I43" s="143">
        <f t="shared" si="4"/>
        <v>354865</v>
      </c>
      <c r="J43" s="147" t="s">
        <v>526</v>
      </c>
      <c r="K43" s="142"/>
      <c r="L43" s="142"/>
      <c r="M43" s="142"/>
      <c r="N43" s="142"/>
      <c r="O43" s="143"/>
      <c r="P43" s="144"/>
      <c r="Q43" s="145"/>
      <c r="R43" s="146"/>
      <c r="S43" s="12" t="s">
        <v>1738</v>
      </c>
      <c r="T43" s="38"/>
      <c r="U43" s="52"/>
      <c r="V43" s="63"/>
      <c r="W43" s="58"/>
      <c r="X43" s="42"/>
      <c r="Y43" s="189" t="s">
        <v>1738</v>
      </c>
      <c r="Z43" s="192"/>
      <c r="AA43" s="192"/>
      <c r="AB43" s="192"/>
      <c r="AC43" s="192"/>
      <c r="AD43" s="192"/>
      <c r="AE43" s="189" t="s">
        <v>1738</v>
      </c>
      <c r="AF43" s="192"/>
      <c r="AG43" s="192"/>
      <c r="AH43" s="193"/>
      <c r="AI43" s="195"/>
      <c r="AJ43" s="189" t="s">
        <v>1738</v>
      </c>
      <c r="AK43" s="192"/>
      <c r="AL43" s="192"/>
      <c r="AM43" s="192"/>
      <c r="AN43" s="203"/>
    </row>
    <row r="44" spans="1:40" ht="12.75">
      <c r="A44" s="67" t="s">
        <v>442</v>
      </c>
      <c r="B44" s="152">
        <v>148</v>
      </c>
      <c r="C44" s="66" t="s">
        <v>256</v>
      </c>
      <c r="D44" s="141">
        <v>63395</v>
      </c>
      <c r="E44" s="142">
        <v>63395</v>
      </c>
      <c r="F44" s="142">
        <v>63395</v>
      </c>
      <c r="G44" s="142">
        <v>63395</v>
      </c>
      <c r="H44" s="142">
        <v>63395</v>
      </c>
      <c r="I44" s="143">
        <f t="shared" si="4"/>
        <v>316975</v>
      </c>
      <c r="J44" s="141">
        <v>61127</v>
      </c>
      <c r="K44" s="142">
        <v>61127</v>
      </c>
      <c r="L44" s="142">
        <v>61127</v>
      </c>
      <c r="M44" s="142">
        <v>61128</v>
      </c>
      <c r="N44" s="142">
        <v>61128</v>
      </c>
      <c r="O44" s="143">
        <f aca="true" t="shared" si="7" ref="O44:O75">IF(SUM(J44:N44)&lt;&gt;0,SUM(J44:N44),"")</f>
        <v>305637</v>
      </c>
      <c r="P44" s="144">
        <f aca="true" t="shared" si="8" ref="P44:P75">IF(SUM(D44:I44)&gt;0,O44-I44,"")</f>
        <v>-11338</v>
      </c>
      <c r="Q44" s="145">
        <f aca="true" t="shared" si="9" ref="Q44:Q75">IF(P44&lt;&gt;"",P44/I44,"")</f>
        <v>-0.035769382443410366</v>
      </c>
      <c r="R44" s="146">
        <v>28040</v>
      </c>
      <c r="S44" s="35" t="s">
        <v>824</v>
      </c>
      <c r="T44" s="15">
        <v>2870</v>
      </c>
      <c r="U44" s="51" t="s">
        <v>825</v>
      </c>
      <c r="V44" s="62">
        <v>1</v>
      </c>
      <c r="W44" s="57" t="s">
        <v>826</v>
      </c>
      <c r="X44" s="41" t="s">
        <v>827</v>
      </c>
      <c r="Y44" s="5" t="s">
        <v>828</v>
      </c>
      <c r="Z44" s="5" t="s">
        <v>829</v>
      </c>
      <c r="AA44" s="5" t="s">
        <v>830</v>
      </c>
      <c r="AB44" s="5" t="s">
        <v>831</v>
      </c>
      <c r="AC44" s="5"/>
      <c r="AD44" s="5"/>
      <c r="AE44" s="5" t="s">
        <v>824</v>
      </c>
      <c r="AF44" s="5">
        <v>2870</v>
      </c>
      <c r="AG44" s="5" t="s">
        <v>825</v>
      </c>
      <c r="AH44" s="4" t="s">
        <v>832</v>
      </c>
      <c r="AI44" s="28" t="s">
        <v>256</v>
      </c>
      <c r="AJ44" s="5" t="s">
        <v>826</v>
      </c>
      <c r="AK44" s="5">
        <v>51.084359</v>
      </c>
      <c r="AL44" s="5">
        <v>4.349289</v>
      </c>
      <c r="AM44" s="5"/>
      <c r="AN44" s="8"/>
    </row>
    <row r="45" spans="1:40" ht="12.75">
      <c r="A45" s="67" t="s">
        <v>443</v>
      </c>
      <c r="B45" s="152">
        <v>171</v>
      </c>
      <c r="C45" s="66" t="s">
        <v>257</v>
      </c>
      <c r="D45" s="141">
        <v>31754</v>
      </c>
      <c r="E45" s="142">
        <v>31754</v>
      </c>
      <c r="F45" s="142">
        <v>31754</v>
      </c>
      <c r="G45" s="142">
        <v>31754</v>
      </c>
      <c r="H45" s="142">
        <v>31754</v>
      </c>
      <c r="I45" s="143">
        <f t="shared" si="4"/>
        <v>158770</v>
      </c>
      <c r="J45" s="141">
        <v>30626</v>
      </c>
      <c r="K45" s="142">
        <v>30626</v>
      </c>
      <c r="L45" s="142">
        <v>30626</v>
      </c>
      <c r="M45" s="142">
        <v>30627</v>
      </c>
      <c r="N45" s="142">
        <v>30627</v>
      </c>
      <c r="O45" s="143">
        <f t="shared" si="7"/>
        <v>153132</v>
      </c>
      <c r="P45" s="144">
        <f t="shared" si="8"/>
        <v>-5638</v>
      </c>
      <c r="Q45" s="145">
        <f t="shared" si="9"/>
        <v>-0.03551048686779618</v>
      </c>
      <c r="R45" s="146">
        <v>14049</v>
      </c>
      <c r="S45" s="35" t="s">
        <v>833</v>
      </c>
      <c r="T45" s="15">
        <v>9000</v>
      </c>
      <c r="U45" s="51" t="s">
        <v>624</v>
      </c>
      <c r="V45" s="62">
        <v>1</v>
      </c>
      <c r="W45" s="57" t="s">
        <v>834</v>
      </c>
      <c r="X45" s="41" t="s">
        <v>835</v>
      </c>
      <c r="Y45" s="5" t="s">
        <v>836</v>
      </c>
      <c r="Z45" s="5" t="s">
        <v>837</v>
      </c>
      <c r="AA45" s="5" t="s">
        <v>838</v>
      </c>
      <c r="AB45" s="5"/>
      <c r="AC45" s="5"/>
      <c r="AD45" s="5"/>
      <c r="AE45" s="5" t="s">
        <v>833</v>
      </c>
      <c r="AF45" s="5">
        <v>9000</v>
      </c>
      <c r="AG45" s="5" t="s">
        <v>624</v>
      </c>
      <c r="AH45" s="4" t="s">
        <v>839</v>
      </c>
      <c r="AI45" s="28" t="s">
        <v>257</v>
      </c>
      <c r="AJ45" s="5" t="s">
        <v>834</v>
      </c>
      <c r="AK45" s="5">
        <v>51.0852</v>
      </c>
      <c r="AL45" s="5">
        <v>3.7262</v>
      </c>
      <c r="AM45" s="5"/>
      <c r="AN45" s="8"/>
    </row>
    <row r="46" spans="1:40" ht="12.75">
      <c r="A46" s="67" t="s">
        <v>444</v>
      </c>
      <c r="B46" s="152">
        <v>276</v>
      </c>
      <c r="C46" s="66" t="s">
        <v>258</v>
      </c>
      <c r="D46" s="141">
        <v>133798</v>
      </c>
      <c r="E46" s="142">
        <v>133798</v>
      </c>
      <c r="F46" s="142">
        <v>133798</v>
      </c>
      <c r="G46" s="142">
        <v>133798</v>
      </c>
      <c r="H46" s="142">
        <v>133798</v>
      </c>
      <c r="I46" s="143">
        <f t="shared" si="4"/>
        <v>668990</v>
      </c>
      <c r="J46" s="141">
        <v>126893</v>
      </c>
      <c r="K46" s="142">
        <v>126893</v>
      </c>
      <c r="L46" s="142">
        <v>126893</v>
      </c>
      <c r="M46" s="142">
        <v>126893</v>
      </c>
      <c r="N46" s="142">
        <v>126893</v>
      </c>
      <c r="O46" s="143">
        <f t="shared" si="7"/>
        <v>634465</v>
      </c>
      <c r="P46" s="144">
        <f t="shared" si="8"/>
        <v>-34525</v>
      </c>
      <c r="Q46" s="145">
        <f t="shared" si="9"/>
        <v>-0.051607647348988775</v>
      </c>
      <c r="R46" s="146">
        <v>58208</v>
      </c>
      <c r="S46" s="35" t="s">
        <v>840</v>
      </c>
      <c r="T46" s="15">
        <v>2070</v>
      </c>
      <c r="U46" s="51" t="s">
        <v>204</v>
      </c>
      <c r="V46" s="62">
        <v>1</v>
      </c>
      <c r="W46" s="57" t="s">
        <v>841</v>
      </c>
      <c r="X46" s="41" t="s">
        <v>842</v>
      </c>
      <c r="Y46" s="5" t="s">
        <v>843</v>
      </c>
      <c r="Z46" s="5" t="s">
        <v>844</v>
      </c>
      <c r="AA46" s="5" t="s">
        <v>845</v>
      </c>
      <c r="AB46" s="5"/>
      <c r="AC46" s="5"/>
      <c r="AD46" s="5"/>
      <c r="AE46" s="5" t="s">
        <v>840</v>
      </c>
      <c r="AF46" s="5">
        <v>2070</v>
      </c>
      <c r="AG46" s="5" t="s">
        <v>204</v>
      </c>
      <c r="AH46" s="4" t="s">
        <v>846</v>
      </c>
      <c r="AI46" s="28" t="s">
        <v>258</v>
      </c>
      <c r="AJ46" s="5" t="s">
        <v>841</v>
      </c>
      <c r="AK46" s="5">
        <v>51.243407</v>
      </c>
      <c r="AL46" s="5">
        <v>4.329535</v>
      </c>
      <c r="AM46" s="5"/>
      <c r="AN46" s="8"/>
    </row>
    <row r="47" spans="1:40" ht="12.75">
      <c r="A47" s="67" t="s">
        <v>445</v>
      </c>
      <c r="B47" s="152">
        <v>260</v>
      </c>
      <c r="C47" s="66" t="s">
        <v>259</v>
      </c>
      <c r="D47" s="141">
        <v>286592</v>
      </c>
      <c r="E47" s="142">
        <v>286592</v>
      </c>
      <c r="F47" s="142">
        <v>286592</v>
      </c>
      <c r="G47" s="142">
        <v>286592</v>
      </c>
      <c r="H47" s="142">
        <v>286592</v>
      </c>
      <c r="I47" s="143">
        <f t="shared" si="4"/>
        <v>1432960</v>
      </c>
      <c r="J47" s="141">
        <v>275112</v>
      </c>
      <c r="K47" s="142">
        <v>275112</v>
      </c>
      <c r="L47" s="142">
        <v>275112</v>
      </c>
      <c r="M47" s="142">
        <v>275112</v>
      </c>
      <c r="N47" s="142">
        <v>275111</v>
      </c>
      <c r="O47" s="143">
        <f t="shared" si="7"/>
        <v>1375559</v>
      </c>
      <c r="P47" s="144">
        <f t="shared" si="8"/>
        <v>-57401</v>
      </c>
      <c r="Q47" s="145">
        <f t="shared" si="9"/>
        <v>-0.04005764292094685</v>
      </c>
      <c r="R47" s="146">
        <v>126198</v>
      </c>
      <c r="S47" s="35" t="s">
        <v>847</v>
      </c>
      <c r="T47" s="15">
        <v>9130</v>
      </c>
      <c r="U47" s="51" t="s">
        <v>848</v>
      </c>
      <c r="V47" s="62">
        <v>1</v>
      </c>
      <c r="W47" s="57" t="s">
        <v>849</v>
      </c>
      <c r="X47" s="41" t="s">
        <v>850</v>
      </c>
      <c r="Y47" s="5" t="s">
        <v>851</v>
      </c>
      <c r="Z47" s="5" t="s">
        <v>852</v>
      </c>
      <c r="AA47" s="5" t="s">
        <v>853</v>
      </c>
      <c r="AB47" s="5" t="s">
        <v>854</v>
      </c>
      <c r="AC47" s="5" t="s">
        <v>855</v>
      </c>
      <c r="AD47" s="5" t="s">
        <v>856</v>
      </c>
      <c r="AE47" s="5" t="s">
        <v>847</v>
      </c>
      <c r="AF47" s="5">
        <v>9130</v>
      </c>
      <c r="AG47" s="5" t="s">
        <v>848</v>
      </c>
      <c r="AH47" s="4" t="s">
        <v>857</v>
      </c>
      <c r="AI47" s="28" t="s">
        <v>259</v>
      </c>
      <c r="AJ47" s="5" t="s">
        <v>849</v>
      </c>
      <c r="AK47" s="5">
        <v>51.294469</v>
      </c>
      <c r="AL47" s="5">
        <v>4.278786</v>
      </c>
      <c r="AM47" s="5"/>
      <c r="AN47" s="8"/>
    </row>
    <row r="48" spans="1:40" ht="12.75">
      <c r="A48" s="67" t="s">
        <v>446</v>
      </c>
      <c r="B48" s="152">
        <v>241</v>
      </c>
      <c r="C48" s="66" t="s">
        <v>260</v>
      </c>
      <c r="D48" s="141">
        <v>18852</v>
      </c>
      <c r="E48" s="142">
        <v>18852</v>
      </c>
      <c r="F48" s="142">
        <v>18852</v>
      </c>
      <c r="G48" s="142">
        <v>18852</v>
      </c>
      <c r="H48" s="142">
        <v>18852</v>
      </c>
      <c r="I48" s="143">
        <f t="shared" si="4"/>
        <v>94260</v>
      </c>
      <c r="J48" s="141">
        <v>18182</v>
      </c>
      <c r="K48" s="142">
        <v>18182</v>
      </c>
      <c r="L48" s="142">
        <v>18182</v>
      </c>
      <c r="M48" s="142">
        <v>18182</v>
      </c>
      <c r="N48" s="142">
        <v>18181</v>
      </c>
      <c r="O48" s="143">
        <f t="shared" si="7"/>
        <v>90909</v>
      </c>
      <c r="P48" s="144">
        <f t="shared" si="8"/>
        <v>-3351</v>
      </c>
      <c r="Q48" s="145">
        <f t="shared" si="9"/>
        <v>-0.035550604710375557</v>
      </c>
      <c r="R48" s="146">
        <v>8340</v>
      </c>
      <c r="S48" s="35" t="s">
        <v>858</v>
      </c>
      <c r="T48" s="15">
        <v>8700</v>
      </c>
      <c r="U48" s="51" t="s">
        <v>859</v>
      </c>
      <c r="V48" s="62">
        <v>1</v>
      </c>
      <c r="W48" s="57" t="s">
        <v>860</v>
      </c>
      <c r="X48" s="41" t="s">
        <v>861</v>
      </c>
      <c r="Y48" s="5" t="s">
        <v>862</v>
      </c>
      <c r="Z48" s="5" t="s">
        <v>863</v>
      </c>
      <c r="AA48" s="5" t="s">
        <v>864</v>
      </c>
      <c r="AB48" s="5" t="s">
        <v>865</v>
      </c>
      <c r="AC48" s="5"/>
      <c r="AD48" s="5"/>
      <c r="AE48" s="5" t="s">
        <v>858</v>
      </c>
      <c r="AF48" s="5">
        <v>8700</v>
      </c>
      <c r="AG48" s="5" t="s">
        <v>859</v>
      </c>
      <c r="AH48" s="4" t="s">
        <v>866</v>
      </c>
      <c r="AI48" s="28" t="s">
        <v>260</v>
      </c>
      <c r="AJ48" s="5" t="s">
        <v>860</v>
      </c>
      <c r="AK48" s="5">
        <v>50.9737</v>
      </c>
      <c r="AL48" s="5">
        <v>3.3286</v>
      </c>
      <c r="AM48" s="5"/>
      <c r="AN48" s="8"/>
    </row>
    <row r="49" spans="1:40" ht="12.75">
      <c r="A49" s="67" t="s">
        <v>447</v>
      </c>
      <c r="B49" s="152">
        <v>309</v>
      </c>
      <c r="C49" s="66" t="s">
        <v>261</v>
      </c>
      <c r="D49" s="141">
        <v>54910</v>
      </c>
      <c r="E49" s="142">
        <v>54910</v>
      </c>
      <c r="F49" s="142">
        <v>54910</v>
      </c>
      <c r="G49" s="142">
        <v>54910</v>
      </c>
      <c r="H49" s="142">
        <v>54910</v>
      </c>
      <c r="I49" s="143">
        <f t="shared" si="4"/>
        <v>274550</v>
      </c>
      <c r="J49" s="141">
        <v>52960</v>
      </c>
      <c r="K49" s="142">
        <v>52960</v>
      </c>
      <c r="L49" s="142">
        <v>52960</v>
      </c>
      <c r="M49" s="142">
        <v>52959</v>
      </c>
      <c r="N49" s="142">
        <v>52959</v>
      </c>
      <c r="O49" s="143">
        <f t="shared" si="7"/>
        <v>264798</v>
      </c>
      <c r="P49" s="144">
        <f t="shared" si="8"/>
        <v>-9752</v>
      </c>
      <c r="Q49" s="145">
        <f t="shared" si="9"/>
        <v>-0.03551994172281916</v>
      </c>
      <c r="R49" s="146">
        <v>24293</v>
      </c>
      <c r="S49" s="35" t="s">
        <v>867</v>
      </c>
      <c r="T49" s="15">
        <v>9042</v>
      </c>
      <c r="U49" s="51" t="s">
        <v>624</v>
      </c>
      <c r="V49" s="62">
        <v>1</v>
      </c>
      <c r="W49" s="57" t="s">
        <v>868</v>
      </c>
      <c r="X49" s="41" t="s">
        <v>869</v>
      </c>
      <c r="Y49" s="5" t="s">
        <v>870</v>
      </c>
      <c r="Z49" s="5" t="s">
        <v>793</v>
      </c>
      <c r="AA49" s="5" t="s">
        <v>871</v>
      </c>
      <c r="AB49" s="5" t="s">
        <v>872</v>
      </c>
      <c r="AC49" s="5"/>
      <c r="AD49" s="5" t="s">
        <v>873</v>
      </c>
      <c r="AE49" s="5" t="s">
        <v>867</v>
      </c>
      <c r="AF49" s="5">
        <v>9042</v>
      </c>
      <c r="AG49" s="5" t="s">
        <v>624</v>
      </c>
      <c r="AH49" s="4" t="s">
        <v>874</v>
      </c>
      <c r="AI49" s="28" t="s">
        <v>261</v>
      </c>
      <c r="AJ49" s="5" t="s">
        <v>868</v>
      </c>
      <c r="AK49" s="5">
        <v>51.179914</v>
      </c>
      <c r="AL49" s="5">
        <v>3.795035</v>
      </c>
      <c r="AM49" s="5"/>
      <c r="AN49" s="8"/>
    </row>
    <row r="50" spans="1:40" ht="12.75">
      <c r="A50" s="67" t="s">
        <v>448</v>
      </c>
      <c r="B50" s="152">
        <v>173</v>
      </c>
      <c r="C50" s="66" t="s">
        <v>262</v>
      </c>
      <c r="D50" s="141">
        <v>219835</v>
      </c>
      <c r="E50" s="142">
        <v>219835</v>
      </c>
      <c r="F50" s="142">
        <v>219835</v>
      </c>
      <c r="G50" s="142">
        <v>219835</v>
      </c>
      <c r="H50" s="142">
        <v>219835</v>
      </c>
      <c r="I50" s="143">
        <f t="shared" si="4"/>
        <v>1099175</v>
      </c>
      <c r="J50" s="141">
        <v>211422</v>
      </c>
      <c r="K50" s="142">
        <v>211422</v>
      </c>
      <c r="L50" s="142">
        <v>211422</v>
      </c>
      <c r="M50" s="142">
        <v>211421</v>
      </c>
      <c r="N50" s="142">
        <v>211421</v>
      </c>
      <c r="O50" s="143">
        <f t="shared" si="7"/>
        <v>1057108</v>
      </c>
      <c r="P50" s="144">
        <f t="shared" si="8"/>
        <v>-42067</v>
      </c>
      <c r="Q50" s="145">
        <f t="shared" si="9"/>
        <v>-0.03827143084586167</v>
      </c>
      <c r="R50" s="146">
        <v>96982</v>
      </c>
      <c r="S50" s="35" t="s">
        <v>875</v>
      </c>
      <c r="T50" s="15">
        <v>3980</v>
      </c>
      <c r="U50" s="51" t="s">
        <v>709</v>
      </c>
      <c r="V50" s="62">
        <v>1</v>
      </c>
      <c r="W50" s="57" t="s">
        <v>876</v>
      </c>
      <c r="X50" s="41" t="s">
        <v>877</v>
      </c>
      <c r="Y50" s="5" t="s">
        <v>817</v>
      </c>
      <c r="Z50" s="5" t="s">
        <v>818</v>
      </c>
      <c r="AA50" s="5" t="s">
        <v>819</v>
      </c>
      <c r="AB50" s="5" t="s">
        <v>820</v>
      </c>
      <c r="AC50" s="5" t="s">
        <v>821</v>
      </c>
      <c r="AD50" s="5" t="s">
        <v>822</v>
      </c>
      <c r="AE50" s="5" t="s">
        <v>875</v>
      </c>
      <c r="AF50" s="5">
        <v>3980</v>
      </c>
      <c r="AG50" s="5" t="s">
        <v>709</v>
      </c>
      <c r="AH50" s="4" t="s">
        <v>878</v>
      </c>
      <c r="AI50" s="28" t="s">
        <v>262</v>
      </c>
      <c r="AJ50" s="5" t="s">
        <v>876</v>
      </c>
      <c r="AK50" s="5">
        <v>51.062892</v>
      </c>
      <c r="AL50" s="5">
        <v>5.096279</v>
      </c>
      <c r="AM50" s="5"/>
      <c r="AN50" s="8"/>
    </row>
    <row r="51" spans="1:40" ht="12.75">
      <c r="A51" s="67" t="s">
        <v>449</v>
      </c>
      <c r="B51" s="152">
        <v>96</v>
      </c>
      <c r="C51" s="66" t="s">
        <v>263</v>
      </c>
      <c r="D51" s="141">
        <v>18177</v>
      </c>
      <c r="E51" s="142">
        <v>18177</v>
      </c>
      <c r="F51" s="142">
        <v>18177</v>
      </c>
      <c r="G51" s="142">
        <v>18177</v>
      </c>
      <c r="H51" s="142">
        <v>18177</v>
      </c>
      <c r="I51" s="143">
        <f t="shared" si="4"/>
        <v>90885</v>
      </c>
      <c r="J51" s="141">
        <v>17532</v>
      </c>
      <c r="K51" s="142">
        <v>17532</v>
      </c>
      <c r="L51" s="142">
        <v>17532</v>
      </c>
      <c r="M51" s="142">
        <v>17531</v>
      </c>
      <c r="N51" s="142">
        <v>17531</v>
      </c>
      <c r="O51" s="143">
        <f t="shared" si="7"/>
        <v>87658</v>
      </c>
      <c r="P51" s="144">
        <f t="shared" si="8"/>
        <v>-3227</v>
      </c>
      <c r="Q51" s="145">
        <f t="shared" si="9"/>
        <v>-0.03550640919843759</v>
      </c>
      <c r="R51" s="146">
        <v>8042</v>
      </c>
      <c r="S51" s="35" t="s">
        <v>879</v>
      </c>
      <c r="T51" s="15">
        <v>9000</v>
      </c>
      <c r="U51" s="51" t="s">
        <v>624</v>
      </c>
      <c r="V51" s="62">
        <v>1</v>
      </c>
      <c r="W51" s="57" t="s">
        <v>880</v>
      </c>
      <c r="X51" s="41" t="s">
        <v>881</v>
      </c>
      <c r="Y51" s="5" t="s">
        <v>882</v>
      </c>
      <c r="Z51" s="5" t="s">
        <v>883</v>
      </c>
      <c r="AA51" s="5" t="s">
        <v>884</v>
      </c>
      <c r="AB51" s="5"/>
      <c r="AC51" s="5" t="s">
        <v>885</v>
      </c>
      <c r="AD51" s="5"/>
      <c r="AE51" s="5" t="s">
        <v>879</v>
      </c>
      <c r="AF51" s="5">
        <v>9000</v>
      </c>
      <c r="AG51" s="5" t="s">
        <v>624</v>
      </c>
      <c r="AH51" s="4" t="s">
        <v>886</v>
      </c>
      <c r="AI51" s="28" t="s">
        <v>263</v>
      </c>
      <c r="AJ51" s="5" t="s">
        <v>880</v>
      </c>
      <c r="AK51" s="5">
        <v>51.009465</v>
      </c>
      <c r="AL51" s="5">
        <v>3.727556</v>
      </c>
      <c r="AM51" s="5"/>
      <c r="AN51" s="8"/>
    </row>
    <row r="52" spans="1:40" ht="12.75">
      <c r="A52" s="67" t="s">
        <v>450</v>
      </c>
      <c r="B52" s="152">
        <v>156</v>
      </c>
      <c r="C52" s="66" t="s">
        <v>264</v>
      </c>
      <c r="D52" s="141">
        <v>60593</v>
      </c>
      <c r="E52" s="142">
        <v>60593</v>
      </c>
      <c r="F52" s="142">
        <v>60593</v>
      </c>
      <c r="G52" s="142">
        <v>60593</v>
      </c>
      <c r="H52" s="142">
        <v>60593</v>
      </c>
      <c r="I52" s="143">
        <f t="shared" si="4"/>
        <v>302965</v>
      </c>
      <c r="J52" s="141">
        <v>58441</v>
      </c>
      <c r="K52" s="142">
        <v>58441</v>
      </c>
      <c r="L52" s="142">
        <v>58441</v>
      </c>
      <c r="M52" s="142">
        <v>58440</v>
      </c>
      <c r="N52" s="142">
        <v>58440</v>
      </c>
      <c r="O52" s="143">
        <f t="shared" si="7"/>
        <v>292203</v>
      </c>
      <c r="P52" s="144">
        <f t="shared" si="8"/>
        <v>-10762</v>
      </c>
      <c r="Q52" s="145">
        <f t="shared" si="9"/>
        <v>-0.0355222550459624</v>
      </c>
      <c r="R52" s="146">
        <v>26808</v>
      </c>
      <c r="S52" s="35" t="s">
        <v>887</v>
      </c>
      <c r="T52" s="15">
        <v>9130</v>
      </c>
      <c r="U52" s="51" t="s">
        <v>650</v>
      </c>
      <c r="V52" s="62">
        <v>1</v>
      </c>
      <c r="W52" s="57" t="s">
        <v>888</v>
      </c>
      <c r="X52" s="41" t="s">
        <v>889</v>
      </c>
      <c r="Y52" s="5" t="s">
        <v>890</v>
      </c>
      <c r="Z52" s="5" t="s">
        <v>670</v>
      </c>
      <c r="AA52" s="5" t="s">
        <v>891</v>
      </c>
      <c r="AB52" s="5"/>
      <c r="AC52" s="5"/>
      <c r="AD52" s="5"/>
      <c r="AE52" s="5" t="s">
        <v>887</v>
      </c>
      <c r="AF52" s="5">
        <v>9130</v>
      </c>
      <c r="AG52" s="5" t="s">
        <v>650</v>
      </c>
      <c r="AH52" s="4" t="s">
        <v>892</v>
      </c>
      <c r="AI52" s="28" t="s">
        <v>264</v>
      </c>
      <c r="AJ52" s="5" t="s">
        <v>888</v>
      </c>
      <c r="AK52" s="5">
        <v>51.289825</v>
      </c>
      <c r="AL52" s="5">
        <v>4.282751</v>
      </c>
      <c r="AM52" s="5"/>
      <c r="AN52" s="8"/>
    </row>
    <row r="53" spans="1:40" ht="12.75">
      <c r="A53" s="67" t="s">
        <v>451</v>
      </c>
      <c r="B53" s="152">
        <v>732</v>
      </c>
      <c r="C53" s="66" t="s">
        <v>265</v>
      </c>
      <c r="D53" s="141">
        <v>157531</v>
      </c>
      <c r="E53" s="142">
        <v>157531</v>
      </c>
      <c r="F53" s="142">
        <v>157531</v>
      </c>
      <c r="G53" s="142">
        <v>157531</v>
      </c>
      <c r="H53" s="142">
        <v>157531</v>
      </c>
      <c r="I53" s="143">
        <f t="shared" si="4"/>
        <v>787655</v>
      </c>
      <c r="J53" s="141">
        <v>151935</v>
      </c>
      <c r="K53" s="142">
        <v>151935</v>
      </c>
      <c r="L53" s="142">
        <v>151935</v>
      </c>
      <c r="M53" s="142">
        <v>151934</v>
      </c>
      <c r="N53" s="142">
        <v>151934</v>
      </c>
      <c r="O53" s="143">
        <f t="shared" si="7"/>
        <v>759673</v>
      </c>
      <c r="P53" s="144">
        <f t="shared" si="8"/>
        <v>-27982</v>
      </c>
      <c r="Q53" s="145">
        <f t="shared" si="9"/>
        <v>-0.03552570605150732</v>
      </c>
      <c r="R53" s="146">
        <v>69695</v>
      </c>
      <c r="S53" s="35" t="s">
        <v>893</v>
      </c>
      <c r="T53" s="15">
        <v>3945</v>
      </c>
      <c r="U53" s="51" t="s">
        <v>894</v>
      </c>
      <c r="V53" s="62">
        <v>1</v>
      </c>
      <c r="W53" s="57" t="s">
        <v>815</v>
      </c>
      <c r="X53" s="41" t="s">
        <v>816</v>
      </c>
      <c r="Y53" s="5" t="s">
        <v>817</v>
      </c>
      <c r="Z53" s="5" t="s">
        <v>818</v>
      </c>
      <c r="AA53" s="5" t="s">
        <v>819</v>
      </c>
      <c r="AB53" s="5" t="s">
        <v>820</v>
      </c>
      <c r="AC53" s="5" t="s">
        <v>821</v>
      </c>
      <c r="AD53" s="5" t="s">
        <v>822</v>
      </c>
      <c r="AE53" s="5" t="s">
        <v>893</v>
      </c>
      <c r="AF53" s="5">
        <v>3945</v>
      </c>
      <c r="AG53" s="5" t="s">
        <v>894</v>
      </c>
      <c r="AH53" s="4" t="s">
        <v>895</v>
      </c>
      <c r="AI53" s="28" t="s">
        <v>265</v>
      </c>
      <c r="AJ53" s="5" t="s">
        <v>815</v>
      </c>
      <c r="AK53" s="5">
        <v>51.08425</v>
      </c>
      <c r="AL53" s="5">
        <v>5.14646</v>
      </c>
      <c r="AM53" s="5"/>
      <c r="AN53" s="8"/>
    </row>
    <row r="54" spans="1:40" ht="12.75">
      <c r="A54" s="67" t="s">
        <v>452</v>
      </c>
      <c r="B54" s="152">
        <v>61</v>
      </c>
      <c r="C54" s="66" t="s">
        <v>266</v>
      </c>
      <c r="D54" s="141">
        <v>11258</v>
      </c>
      <c r="E54" s="142">
        <v>11258</v>
      </c>
      <c r="F54" s="142">
        <v>11258</v>
      </c>
      <c r="G54" s="142">
        <v>11258</v>
      </c>
      <c r="H54" s="142">
        <v>11258</v>
      </c>
      <c r="I54" s="143">
        <f t="shared" si="4"/>
        <v>56290</v>
      </c>
      <c r="J54" s="141">
        <v>10858</v>
      </c>
      <c r="K54" s="142">
        <v>10858</v>
      </c>
      <c r="L54" s="142">
        <v>10858</v>
      </c>
      <c r="M54" s="142">
        <v>10858</v>
      </c>
      <c r="N54" s="142">
        <v>10859</v>
      </c>
      <c r="O54" s="143">
        <f t="shared" si="7"/>
        <v>54291</v>
      </c>
      <c r="P54" s="144">
        <f t="shared" si="8"/>
        <v>-1999</v>
      </c>
      <c r="Q54" s="145">
        <f t="shared" si="9"/>
        <v>-0.03551252442707408</v>
      </c>
      <c r="R54" s="146">
        <v>4981</v>
      </c>
      <c r="S54" s="35" t="s">
        <v>896</v>
      </c>
      <c r="T54" s="15">
        <v>9230</v>
      </c>
      <c r="U54" s="51" t="s">
        <v>897</v>
      </c>
      <c r="V54" s="62">
        <v>1</v>
      </c>
      <c r="W54" s="57" t="s">
        <v>898</v>
      </c>
      <c r="X54" s="41" t="s">
        <v>899</v>
      </c>
      <c r="Y54" s="5" t="s">
        <v>900</v>
      </c>
      <c r="Z54" s="5" t="s">
        <v>901</v>
      </c>
      <c r="AA54" s="5" t="s">
        <v>902</v>
      </c>
      <c r="AB54" s="5"/>
      <c r="AC54" s="5"/>
      <c r="AD54" s="5" t="s">
        <v>903</v>
      </c>
      <c r="AE54" s="5" t="s">
        <v>896</v>
      </c>
      <c r="AF54" s="5">
        <v>9230</v>
      </c>
      <c r="AG54" s="5" t="s">
        <v>897</v>
      </c>
      <c r="AH54" s="4" t="s">
        <v>904</v>
      </c>
      <c r="AI54" s="28" t="s">
        <v>266</v>
      </c>
      <c r="AJ54" s="5" t="s">
        <v>898</v>
      </c>
      <c r="AK54" s="5">
        <v>51.005645</v>
      </c>
      <c r="AL54" s="5">
        <v>3.856139</v>
      </c>
      <c r="AM54" s="5"/>
      <c r="AN54" s="8"/>
    </row>
    <row r="55" spans="1:40" ht="12.75">
      <c r="A55" s="67" t="s">
        <v>453</v>
      </c>
      <c r="B55" s="152">
        <v>737</v>
      </c>
      <c r="C55" s="66" t="s">
        <v>267</v>
      </c>
      <c r="D55" s="141">
        <v>317813</v>
      </c>
      <c r="E55" s="142">
        <v>317813</v>
      </c>
      <c r="F55" s="142">
        <v>317813</v>
      </c>
      <c r="G55" s="142">
        <v>317813</v>
      </c>
      <c r="H55" s="142">
        <v>317813</v>
      </c>
      <c r="I55" s="143">
        <f t="shared" si="4"/>
        <v>1589065</v>
      </c>
      <c r="J55" s="141">
        <v>306523</v>
      </c>
      <c r="K55" s="142">
        <v>306523</v>
      </c>
      <c r="L55" s="142">
        <v>306523</v>
      </c>
      <c r="M55" s="142">
        <v>306523</v>
      </c>
      <c r="N55" s="142">
        <v>306522</v>
      </c>
      <c r="O55" s="143">
        <f t="shared" si="7"/>
        <v>1532614</v>
      </c>
      <c r="P55" s="144">
        <f t="shared" si="8"/>
        <v>-56451</v>
      </c>
      <c r="Q55" s="145">
        <f t="shared" si="9"/>
        <v>-0.03552466387466844</v>
      </c>
      <c r="R55" s="146">
        <v>140607</v>
      </c>
      <c r="S55" s="35" t="s">
        <v>770</v>
      </c>
      <c r="T55" s="15">
        <v>2040</v>
      </c>
      <c r="U55" s="51" t="s">
        <v>642</v>
      </c>
      <c r="V55" s="62">
        <v>1</v>
      </c>
      <c r="W55" s="57" t="s">
        <v>905</v>
      </c>
      <c r="X55" s="41" t="s">
        <v>906</v>
      </c>
      <c r="Y55" s="5" t="s">
        <v>907</v>
      </c>
      <c r="Z55" s="5" t="s">
        <v>679</v>
      </c>
      <c r="AA55" s="5" t="s">
        <v>908</v>
      </c>
      <c r="AB55" s="5" t="s">
        <v>909</v>
      </c>
      <c r="AC55" s="5" t="s">
        <v>910</v>
      </c>
      <c r="AD55" s="5" t="s">
        <v>911</v>
      </c>
      <c r="AE55" s="5" t="s">
        <v>770</v>
      </c>
      <c r="AF55" s="5">
        <v>2040</v>
      </c>
      <c r="AG55" s="5" t="s">
        <v>642</v>
      </c>
      <c r="AH55" s="4" t="s">
        <v>648</v>
      </c>
      <c r="AI55" s="28"/>
      <c r="AJ55" s="5"/>
      <c r="AK55" s="5"/>
      <c r="AL55" s="5"/>
      <c r="AM55" s="5"/>
      <c r="AN55" s="8"/>
    </row>
    <row r="56" spans="1:40" ht="12.75">
      <c r="A56" s="67" t="s">
        <v>454</v>
      </c>
      <c r="B56" s="152">
        <v>168</v>
      </c>
      <c r="C56" s="66" t="s">
        <v>268</v>
      </c>
      <c r="D56" s="141">
        <v>36708</v>
      </c>
      <c r="E56" s="142">
        <v>36708</v>
      </c>
      <c r="F56" s="142">
        <v>36708</v>
      </c>
      <c r="G56" s="142">
        <v>36708</v>
      </c>
      <c r="H56" s="142">
        <v>36708</v>
      </c>
      <c r="I56" s="143">
        <f t="shared" si="4"/>
        <v>183540</v>
      </c>
      <c r="J56" s="141">
        <v>36092</v>
      </c>
      <c r="K56" s="142">
        <v>36092</v>
      </c>
      <c r="L56" s="142">
        <v>36092</v>
      </c>
      <c r="M56" s="142">
        <v>36093</v>
      </c>
      <c r="N56" s="142">
        <v>36093</v>
      </c>
      <c r="O56" s="143">
        <f t="shared" si="7"/>
        <v>180462</v>
      </c>
      <c r="P56" s="144">
        <f t="shared" si="8"/>
        <v>-3078</v>
      </c>
      <c r="Q56" s="145">
        <f t="shared" si="9"/>
        <v>-0.016770186335403725</v>
      </c>
      <c r="R56" s="146">
        <v>16556</v>
      </c>
      <c r="S56" s="35" t="s">
        <v>912</v>
      </c>
      <c r="T56" s="15">
        <v>3600</v>
      </c>
      <c r="U56" s="51" t="s">
        <v>913</v>
      </c>
      <c r="V56" s="62">
        <v>1</v>
      </c>
      <c r="W56" s="57" t="s">
        <v>914</v>
      </c>
      <c r="X56" s="41" t="s">
        <v>915</v>
      </c>
      <c r="Y56" s="5" t="s">
        <v>916</v>
      </c>
      <c r="Z56" s="5" t="s">
        <v>917</v>
      </c>
      <c r="AA56" s="5" t="s">
        <v>918</v>
      </c>
      <c r="AB56" s="5" t="s">
        <v>919</v>
      </c>
      <c r="AC56" s="5"/>
      <c r="AD56" s="5" t="s">
        <v>920</v>
      </c>
      <c r="AE56" s="5" t="s">
        <v>912</v>
      </c>
      <c r="AF56" s="5">
        <v>3600</v>
      </c>
      <c r="AG56" s="5" t="s">
        <v>913</v>
      </c>
      <c r="AH56" s="4" t="s">
        <v>648</v>
      </c>
      <c r="AI56" s="28"/>
      <c r="AJ56" s="5"/>
      <c r="AK56" s="5"/>
      <c r="AL56" s="5"/>
      <c r="AM56" s="5"/>
      <c r="AN56" s="8"/>
    </row>
    <row r="57" spans="1:40" ht="12.75">
      <c r="A57" s="67" t="s">
        <v>455</v>
      </c>
      <c r="B57" s="152">
        <v>126</v>
      </c>
      <c r="C57" s="66" t="s">
        <v>269</v>
      </c>
      <c r="D57" s="141">
        <v>620202</v>
      </c>
      <c r="E57" s="142">
        <v>620202</v>
      </c>
      <c r="F57" s="142">
        <v>620202</v>
      </c>
      <c r="G57" s="142">
        <v>620202</v>
      </c>
      <c r="H57" s="142">
        <v>620202</v>
      </c>
      <c r="I57" s="143">
        <f t="shared" si="4"/>
        <v>3101010</v>
      </c>
      <c r="J57" s="141">
        <v>576590</v>
      </c>
      <c r="K57" s="142">
        <v>576590</v>
      </c>
      <c r="L57" s="142">
        <v>576590</v>
      </c>
      <c r="M57" s="142">
        <v>576590</v>
      </c>
      <c r="N57" s="142">
        <v>576590</v>
      </c>
      <c r="O57" s="143">
        <f t="shared" si="7"/>
        <v>2882950</v>
      </c>
      <c r="P57" s="144">
        <f t="shared" si="8"/>
        <v>-218060</v>
      </c>
      <c r="Q57" s="145">
        <f t="shared" si="9"/>
        <v>-0.07031902509182492</v>
      </c>
      <c r="R57" s="146">
        <v>264490</v>
      </c>
      <c r="S57" s="35" t="s">
        <v>921</v>
      </c>
      <c r="T57" s="15">
        <v>2040</v>
      </c>
      <c r="U57" s="51" t="s">
        <v>642</v>
      </c>
      <c r="V57" s="62">
        <v>2</v>
      </c>
      <c r="W57" s="57" t="s">
        <v>922</v>
      </c>
      <c r="X57" s="41" t="s">
        <v>923</v>
      </c>
      <c r="Y57" s="5" t="s">
        <v>924</v>
      </c>
      <c r="Z57" s="5" t="s">
        <v>925</v>
      </c>
      <c r="AA57" s="5" t="s">
        <v>926</v>
      </c>
      <c r="AB57" s="5" t="s">
        <v>927</v>
      </c>
      <c r="AC57" s="5" t="s">
        <v>928</v>
      </c>
      <c r="AD57" s="5" t="s">
        <v>929</v>
      </c>
      <c r="AE57" s="5" t="s">
        <v>921</v>
      </c>
      <c r="AF57" s="5">
        <v>2040</v>
      </c>
      <c r="AG57" s="5" t="s">
        <v>642</v>
      </c>
      <c r="AH57" s="4" t="s">
        <v>930</v>
      </c>
      <c r="AI57" s="28" t="s">
        <v>269</v>
      </c>
      <c r="AJ57" s="5" t="s">
        <v>922</v>
      </c>
      <c r="AK57" s="5">
        <v>51.334623</v>
      </c>
      <c r="AL57" s="5">
        <v>4.299371</v>
      </c>
      <c r="AM57" s="5"/>
      <c r="AN57" s="8"/>
    </row>
    <row r="58" spans="1:40" ht="12.75">
      <c r="A58" s="67" t="s">
        <v>456</v>
      </c>
      <c r="B58" s="152">
        <v>127</v>
      </c>
      <c r="C58" s="66" t="s">
        <v>270</v>
      </c>
      <c r="D58" s="141">
        <v>4323405</v>
      </c>
      <c r="E58" s="142">
        <v>4323405</v>
      </c>
      <c r="F58" s="142">
        <v>4323405</v>
      </c>
      <c r="G58" s="142">
        <v>4323405</v>
      </c>
      <c r="H58" s="142">
        <v>4323405</v>
      </c>
      <c r="I58" s="143">
        <f aca="true" t="shared" si="10" ref="I58:I89">IF(SUM(D58:H58)&lt;&gt;0,SUM(D58:H58),"")</f>
        <v>21617025</v>
      </c>
      <c r="J58" s="141">
        <v>3921430</v>
      </c>
      <c r="K58" s="142">
        <v>3921430</v>
      </c>
      <c r="L58" s="142">
        <v>3921430</v>
      </c>
      <c r="M58" s="142">
        <v>3921430</v>
      </c>
      <c r="N58" s="142">
        <v>3921430</v>
      </c>
      <c r="O58" s="143">
        <f t="shared" si="7"/>
        <v>19607150</v>
      </c>
      <c r="P58" s="144">
        <f t="shared" si="8"/>
        <v>-2009875</v>
      </c>
      <c r="Q58" s="145">
        <f t="shared" si="9"/>
        <v>-0.09297648496960151</v>
      </c>
      <c r="R58" s="146">
        <v>1798819</v>
      </c>
      <c r="S58" s="35" t="s">
        <v>931</v>
      </c>
      <c r="T58" s="15">
        <v>2030</v>
      </c>
      <c r="U58" s="51" t="s">
        <v>642</v>
      </c>
      <c r="V58" s="62">
        <v>2</v>
      </c>
      <c r="W58" s="57" t="s">
        <v>932</v>
      </c>
      <c r="X58" s="41" t="s">
        <v>933</v>
      </c>
      <c r="Y58" s="5" t="s">
        <v>934</v>
      </c>
      <c r="Z58" s="5" t="s">
        <v>784</v>
      </c>
      <c r="AA58" s="5" t="s">
        <v>935</v>
      </c>
      <c r="AB58" s="5"/>
      <c r="AC58" s="5" t="s">
        <v>936</v>
      </c>
      <c r="AD58" s="5"/>
      <c r="AE58" s="5" t="s">
        <v>931</v>
      </c>
      <c r="AF58" s="5">
        <v>2030</v>
      </c>
      <c r="AG58" s="5" t="s">
        <v>642</v>
      </c>
      <c r="AH58" s="4" t="s">
        <v>937</v>
      </c>
      <c r="AI58" s="28" t="s">
        <v>270</v>
      </c>
      <c r="AJ58" s="5" t="s">
        <v>932</v>
      </c>
      <c r="AK58" s="5">
        <v>51.266826</v>
      </c>
      <c r="AL58" s="5">
        <v>4.317781</v>
      </c>
      <c r="AM58" s="5"/>
      <c r="AN58" s="8"/>
    </row>
    <row r="59" spans="1:40" ht="12.75">
      <c r="A59" s="67" t="s">
        <v>457</v>
      </c>
      <c r="B59" s="152">
        <v>176</v>
      </c>
      <c r="C59" s="66" t="s">
        <v>271</v>
      </c>
      <c r="D59" s="141">
        <v>1933000</v>
      </c>
      <c r="E59" s="142">
        <v>1933000</v>
      </c>
      <c r="F59" s="142">
        <v>1933000</v>
      </c>
      <c r="G59" s="142">
        <v>1933000</v>
      </c>
      <c r="H59" s="142">
        <v>1933000</v>
      </c>
      <c r="I59" s="143">
        <f t="shared" si="10"/>
        <v>9665000</v>
      </c>
      <c r="J59" s="141">
        <v>1820291</v>
      </c>
      <c r="K59" s="142">
        <v>1820291</v>
      </c>
      <c r="L59" s="142">
        <v>1820291</v>
      </c>
      <c r="M59" s="142">
        <v>1820291</v>
      </c>
      <c r="N59" s="142">
        <v>1820291</v>
      </c>
      <c r="O59" s="143">
        <f t="shared" si="7"/>
        <v>9101455</v>
      </c>
      <c r="P59" s="144">
        <f t="shared" si="8"/>
        <v>-563545</v>
      </c>
      <c r="Q59" s="145">
        <f t="shared" si="9"/>
        <v>-0.05830781169167098</v>
      </c>
      <c r="R59" s="146">
        <v>834995</v>
      </c>
      <c r="S59" s="35" t="s">
        <v>938</v>
      </c>
      <c r="T59" s="15">
        <v>2030</v>
      </c>
      <c r="U59" s="51" t="s">
        <v>642</v>
      </c>
      <c r="V59" s="62">
        <v>2</v>
      </c>
      <c r="W59" s="57" t="s">
        <v>781</v>
      </c>
      <c r="X59" s="41" t="s">
        <v>782</v>
      </c>
      <c r="Y59" s="5" t="s">
        <v>783</v>
      </c>
      <c r="Z59" s="5" t="s">
        <v>784</v>
      </c>
      <c r="AA59" s="5" t="s">
        <v>785</v>
      </c>
      <c r="AB59" s="5" t="s">
        <v>786</v>
      </c>
      <c r="AC59" s="5"/>
      <c r="AD59" s="5"/>
      <c r="AE59" s="5" t="s">
        <v>938</v>
      </c>
      <c r="AF59" s="5">
        <v>2030</v>
      </c>
      <c r="AG59" s="5" t="s">
        <v>642</v>
      </c>
      <c r="AH59" s="4" t="s">
        <v>939</v>
      </c>
      <c r="AI59" s="28" t="s">
        <v>271</v>
      </c>
      <c r="AJ59" s="5" t="s">
        <v>781</v>
      </c>
      <c r="AK59" s="5">
        <v>51.254401</v>
      </c>
      <c r="AL59" s="5">
        <v>4.333708</v>
      </c>
      <c r="AM59" s="5"/>
      <c r="AN59" s="8"/>
    </row>
    <row r="60" spans="1:40" ht="12.75">
      <c r="A60" s="67" t="s">
        <v>458</v>
      </c>
      <c r="B60" s="152">
        <v>211</v>
      </c>
      <c r="C60" s="66" t="s">
        <v>272</v>
      </c>
      <c r="D60" s="141">
        <v>60000</v>
      </c>
      <c r="E60" s="142">
        <v>60000</v>
      </c>
      <c r="F60" s="142">
        <v>60000</v>
      </c>
      <c r="G60" s="142">
        <v>60000</v>
      </c>
      <c r="H60" s="142">
        <v>60000</v>
      </c>
      <c r="I60" s="143">
        <f t="shared" si="10"/>
        <v>300000</v>
      </c>
      <c r="J60" s="141">
        <v>57421</v>
      </c>
      <c r="K60" s="142">
        <v>57421</v>
      </c>
      <c r="L60" s="142">
        <v>57421</v>
      </c>
      <c r="M60" s="142">
        <v>57421</v>
      </c>
      <c r="N60" s="142">
        <v>57421</v>
      </c>
      <c r="O60" s="143">
        <f t="shared" si="7"/>
        <v>287105</v>
      </c>
      <c r="P60" s="144">
        <f t="shared" si="8"/>
        <v>-12895</v>
      </c>
      <c r="Q60" s="145">
        <f t="shared" si="9"/>
        <v>-0.04298333333333333</v>
      </c>
      <c r="R60" s="146">
        <v>26340</v>
      </c>
      <c r="S60" s="35" t="s">
        <v>940</v>
      </c>
      <c r="T60" s="15">
        <v>2030</v>
      </c>
      <c r="U60" s="51" t="s">
        <v>642</v>
      </c>
      <c r="V60" s="62">
        <v>2</v>
      </c>
      <c r="W60" s="57" t="s">
        <v>941</v>
      </c>
      <c r="X60" s="41" t="s">
        <v>942</v>
      </c>
      <c r="Y60" s="5" t="s">
        <v>943</v>
      </c>
      <c r="Z60" s="5" t="s">
        <v>944</v>
      </c>
      <c r="AA60" s="5" t="s">
        <v>945</v>
      </c>
      <c r="AB60" s="5" t="s">
        <v>946</v>
      </c>
      <c r="AC60" s="5" t="s">
        <v>947</v>
      </c>
      <c r="AD60" s="5"/>
      <c r="AE60" s="5" t="s">
        <v>940</v>
      </c>
      <c r="AF60" s="5">
        <v>2030</v>
      </c>
      <c r="AG60" s="5" t="s">
        <v>642</v>
      </c>
      <c r="AH60" s="4" t="s">
        <v>648</v>
      </c>
      <c r="AI60" s="28"/>
      <c r="AJ60" s="5"/>
      <c r="AK60" s="5"/>
      <c r="AL60" s="5"/>
      <c r="AM60" s="5"/>
      <c r="AN60" s="8"/>
    </row>
    <row r="61" spans="1:40" ht="12.75">
      <c r="A61" s="67" t="s">
        <v>459</v>
      </c>
      <c r="B61" s="152">
        <v>209</v>
      </c>
      <c r="C61" s="66" t="s">
        <v>273</v>
      </c>
      <c r="D61" s="141">
        <v>57029</v>
      </c>
      <c r="E61" s="142">
        <v>57029</v>
      </c>
      <c r="F61" s="142">
        <v>57029</v>
      </c>
      <c r="G61" s="142">
        <v>57029</v>
      </c>
      <c r="H61" s="142">
        <v>57029</v>
      </c>
      <c r="I61" s="143">
        <f t="shared" si="10"/>
        <v>285145</v>
      </c>
      <c r="J61" s="141">
        <v>49886</v>
      </c>
      <c r="K61" s="142">
        <v>49886</v>
      </c>
      <c r="L61" s="142">
        <v>49886</v>
      </c>
      <c r="M61" s="142">
        <v>49886</v>
      </c>
      <c r="N61" s="142">
        <v>49886</v>
      </c>
      <c r="O61" s="143">
        <f t="shared" si="7"/>
        <v>249430</v>
      </c>
      <c r="P61" s="144">
        <f t="shared" si="8"/>
        <v>-35715</v>
      </c>
      <c r="Q61" s="145">
        <f t="shared" si="9"/>
        <v>-0.12525206473899245</v>
      </c>
      <c r="R61" s="146">
        <v>22883</v>
      </c>
      <c r="S61" s="35" t="s">
        <v>948</v>
      </c>
      <c r="T61" s="15">
        <v>2030</v>
      </c>
      <c r="U61" s="51" t="s">
        <v>642</v>
      </c>
      <c r="V61" s="62">
        <v>2</v>
      </c>
      <c r="W61" s="57" t="s">
        <v>949</v>
      </c>
      <c r="X61" s="41" t="s">
        <v>950</v>
      </c>
      <c r="Y61" s="5" t="s">
        <v>943</v>
      </c>
      <c r="Z61" s="5" t="s">
        <v>944</v>
      </c>
      <c r="AA61" s="5" t="s">
        <v>945</v>
      </c>
      <c r="AB61" s="5" t="s">
        <v>946</v>
      </c>
      <c r="AC61" s="5" t="s">
        <v>947</v>
      </c>
      <c r="AD61" s="5"/>
      <c r="AE61" s="5" t="s">
        <v>948</v>
      </c>
      <c r="AF61" s="5">
        <v>2030</v>
      </c>
      <c r="AG61" s="5" t="s">
        <v>642</v>
      </c>
      <c r="AH61" s="4" t="s">
        <v>648</v>
      </c>
      <c r="AI61" s="28"/>
      <c r="AJ61" s="5"/>
      <c r="AK61" s="5"/>
      <c r="AL61" s="5"/>
      <c r="AM61" s="5"/>
      <c r="AN61" s="8"/>
    </row>
    <row r="62" spans="1:40" ht="12.75">
      <c r="A62" s="67" t="s">
        <v>460</v>
      </c>
      <c r="B62" s="152">
        <v>11</v>
      </c>
      <c r="C62" s="66" t="s">
        <v>393</v>
      </c>
      <c r="D62" s="141">
        <v>8918495</v>
      </c>
      <c r="E62" s="142">
        <v>8918495</v>
      </c>
      <c r="F62" s="142">
        <v>8918495</v>
      </c>
      <c r="G62" s="142">
        <v>8918495</v>
      </c>
      <c r="H62" s="142">
        <v>8918495</v>
      </c>
      <c r="I62" s="143">
        <f t="shared" si="10"/>
        <v>44592475</v>
      </c>
      <c r="J62" s="141">
        <v>8918495</v>
      </c>
      <c r="K62" s="142">
        <v>8918495</v>
      </c>
      <c r="L62" s="142">
        <v>8918495</v>
      </c>
      <c r="M62" s="142">
        <v>8918495</v>
      </c>
      <c r="N62" s="142">
        <v>8918495</v>
      </c>
      <c r="O62" s="143">
        <f t="shared" si="7"/>
        <v>44592475</v>
      </c>
      <c r="P62" s="144">
        <f t="shared" si="8"/>
        <v>0</v>
      </c>
      <c r="Q62" s="145">
        <f t="shared" si="9"/>
        <v>0</v>
      </c>
      <c r="R62" s="146">
        <v>4091047</v>
      </c>
      <c r="S62" s="35" t="s">
        <v>951</v>
      </c>
      <c r="T62" s="15">
        <v>9042</v>
      </c>
      <c r="U62" s="51" t="s">
        <v>624</v>
      </c>
      <c r="V62" s="62">
        <v>5</v>
      </c>
      <c r="W62" s="57" t="s">
        <v>952</v>
      </c>
      <c r="X62" s="41" t="s">
        <v>953</v>
      </c>
      <c r="Y62" s="5" t="s">
        <v>954</v>
      </c>
      <c r="Z62" s="5" t="s">
        <v>955</v>
      </c>
      <c r="AA62" s="5" t="s">
        <v>956</v>
      </c>
      <c r="AB62" s="5" t="s">
        <v>957</v>
      </c>
      <c r="AC62" s="5"/>
      <c r="AD62" s="5" t="s">
        <v>958</v>
      </c>
      <c r="AE62" s="5" t="s">
        <v>951</v>
      </c>
      <c r="AF62" s="5">
        <v>9042</v>
      </c>
      <c r="AG62" s="5" t="s">
        <v>624</v>
      </c>
      <c r="AH62" s="4" t="s">
        <v>959</v>
      </c>
      <c r="AI62" s="28" t="s">
        <v>393</v>
      </c>
      <c r="AJ62" s="5" t="s">
        <v>952</v>
      </c>
      <c r="AK62" s="5">
        <v>51.166216</v>
      </c>
      <c r="AL62" s="5">
        <v>3.795403</v>
      </c>
      <c r="AM62" s="5"/>
      <c r="AN62" s="8"/>
    </row>
    <row r="63" spans="1:40" ht="12.75">
      <c r="A63" s="67" t="s">
        <v>461</v>
      </c>
      <c r="B63" s="152">
        <v>35</v>
      </c>
      <c r="C63" s="66" t="s">
        <v>274</v>
      </c>
      <c r="D63" s="141">
        <v>253618</v>
      </c>
      <c r="E63" s="142">
        <v>253618</v>
      </c>
      <c r="F63" s="142">
        <v>253618</v>
      </c>
      <c r="G63" s="142">
        <v>253618</v>
      </c>
      <c r="H63" s="142">
        <v>253619</v>
      </c>
      <c r="I63" s="143">
        <f t="shared" si="10"/>
        <v>1268091</v>
      </c>
      <c r="J63" s="141">
        <v>253618</v>
      </c>
      <c r="K63" s="142">
        <v>253618</v>
      </c>
      <c r="L63" s="142">
        <v>253618</v>
      </c>
      <c r="M63" s="142">
        <v>253618</v>
      </c>
      <c r="N63" s="142">
        <v>253619</v>
      </c>
      <c r="O63" s="143">
        <f t="shared" si="7"/>
        <v>1268091</v>
      </c>
      <c r="P63" s="144">
        <f t="shared" si="8"/>
        <v>0</v>
      </c>
      <c r="Q63" s="145">
        <f t="shared" si="9"/>
        <v>0</v>
      </c>
      <c r="R63" s="146">
        <v>116338</v>
      </c>
      <c r="S63" s="35" t="s">
        <v>960</v>
      </c>
      <c r="T63" s="15">
        <v>3600</v>
      </c>
      <c r="U63" s="51" t="s">
        <v>913</v>
      </c>
      <c r="V63" s="62">
        <v>5</v>
      </c>
      <c r="W63" s="57" t="s">
        <v>961</v>
      </c>
      <c r="X63" s="41" t="s">
        <v>962</v>
      </c>
      <c r="Y63" s="5" t="s">
        <v>963</v>
      </c>
      <c r="Z63" s="5" t="s">
        <v>964</v>
      </c>
      <c r="AA63" s="5" t="s">
        <v>965</v>
      </c>
      <c r="AB63" s="5" t="s">
        <v>966</v>
      </c>
      <c r="AC63" s="5"/>
      <c r="AD63" s="5"/>
      <c r="AE63" s="5" t="s">
        <v>960</v>
      </c>
      <c r="AF63" s="5">
        <v>3600</v>
      </c>
      <c r="AG63" s="5" t="s">
        <v>913</v>
      </c>
      <c r="AH63" s="4" t="s">
        <v>967</v>
      </c>
      <c r="AI63" s="28" t="s">
        <v>274</v>
      </c>
      <c r="AJ63" s="5" t="s">
        <v>961</v>
      </c>
      <c r="AK63" s="5">
        <v>50.931487</v>
      </c>
      <c r="AL63" s="5">
        <v>5.511236</v>
      </c>
      <c r="AM63" s="5"/>
      <c r="AN63" s="8"/>
    </row>
    <row r="64" spans="1:40" ht="12.75">
      <c r="A64" s="67" t="s">
        <v>462</v>
      </c>
      <c r="B64" s="152">
        <v>179</v>
      </c>
      <c r="C64" s="66" t="s">
        <v>275</v>
      </c>
      <c r="D64" s="141">
        <v>83615</v>
      </c>
      <c r="E64" s="142">
        <v>83615</v>
      </c>
      <c r="F64" s="142">
        <v>83615</v>
      </c>
      <c r="G64" s="142">
        <v>83615</v>
      </c>
      <c r="H64" s="142">
        <v>83615</v>
      </c>
      <c r="I64" s="143">
        <f t="shared" si="10"/>
        <v>418075</v>
      </c>
      <c r="J64" s="141">
        <v>78184</v>
      </c>
      <c r="K64" s="142">
        <v>78184</v>
      </c>
      <c r="L64" s="142">
        <v>78184</v>
      </c>
      <c r="M64" s="142">
        <v>78184</v>
      </c>
      <c r="N64" s="142">
        <v>78184</v>
      </c>
      <c r="O64" s="143">
        <f t="shared" si="7"/>
        <v>390920</v>
      </c>
      <c r="P64" s="144">
        <f t="shared" si="8"/>
        <v>-27155</v>
      </c>
      <c r="Q64" s="145">
        <f t="shared" si="9"/>
        <v>-0.06495246068289183</v>
      </c>
      <c r="R64" s="146">
        <v>35864</v>
      </c>
      <c r="S64" s="35" t="s">
        <v>968</v>
      </c>
      <c r="T64" s="15">
        <v>9000</v>
      </c>
      <c r="U64" s="51" t="s">
        <v>624</v>
      </c>
      <c r="V64" s="62">
        <v>9</v>
      </c>
      <c r="W64" s="57" t="s">
        <v>969</v>
      </c>
      <c r="X64" s="41" t="s">
        <v>970</v>
      </c>
      <c r="Y64" s="5" t="s">
        <v>971</v>
      </c>
      <c r="Z64" s="5" t="s">
        <v>972</v>
      </c>
      <c r="AA64" s="5" t="s">
        <v>973</v>
      </c>
      <c r="AB64" s="5" t="s">
        <v>974</v>
      </c>
      <c r="AC64" s="5" t="s">
        <v>975</v>
      </c>
      <c r="AD64" s="5" t="s">
        <v>976</v>
      </c>
      <c r="AE64" s="5" t="s">
        <v>968</v>
      </c>
      <c r="AF64" s="5">
        <v>9000</v>
      </c>
      <c r="AG64" s="5" t="s">
        <v>624</v>
      </c>
      <c r="AH64" s="4" t="s">
        <v>977</v>
      </c>
      <c r="AI64" s="28" t="s">
        <v>275</v>
      </c>
      <c r="AJ64" s="5" t="s">
        <v>969</v>
      </c>
      <c r="AK64" s="5">
        <v>51.109086</v>
      </c>
      <c r="AL64" s="5">
        <v>3.732816</v>
      </c>
      <c r="AM64" s="5"/>
      <c r="AN64" s="8"/>
    </row>
    <row r="65" spans="1:40" ht="12.75">
      <c r="A65" s="67" t="s">
        <v>463</v>
      </c>
      <c r="B65" s="152">
        <v>122</v>
      </c>
      <c r="C65" s="66" t="s">
        <v>394</v>
      </c>
      <c r="D65" s="141">
        <v>28476</v>
      </c>
      <c r="E65" s="142">
        <v>28476</v>
      </c>
      <c r="F65" s="142">
        <v>28476</v>
      </c>
      <c r="G65" s="142">
        <v>28476</v>
      </c>
      <c r="H65" s="142">
        <v>28476</v>
      </c>
      <c r="I65" s="143">
        <f t="shared" si="10"/>
        <v>142380</v>
      </c>
      <c r="J65" s="141">
        <v>28476</v>
      </c>
      <c r="K65" s="142">
        <v>28476</v>
      </c>
      <c r="L65" s="142">
        <v>28476</v>
      </c>
      <c r="M65" s="142">
        <v>28476</v>
      </c>
      <c r="N65" s="142">
        <v>28476</v>
      </c>
      <c r="O65" s="143">
        <f t="shared" si="7"/>
        <v>142380</v>
      </c>
      <c r="P65" s="144">
        <f t="shared" si="8"/>
        <v>0</v>
      </c>
      <c r="Q65" s="145">
        <f t="shared" si="9"/>
        <v>0</v>
      </c>
      <c r="R65" s="146">
        <v>13062</v>
      </c>
      <c r="S65" s="35" t="s">
        <v>978</v>
      </c>
      <c r="T65" s="15">
        <v>2570</v>
      </c>
      <c r="U65" s="51" t="s">
        <v>979</v>
      </c>
      <c r="V65" s="62">
        <v>9</v>
      </c>
      <c r="W65" s="57" t="s">
        <v>980</v>
      </c>
      <c r="X65" s="41" t="s">
        <v>981</v>
      </c>
      <c r="Y65" s="5" t="s">
        <v>982</v>
      </c>
      <c r="Z65" s="5" t="s">
        <v>983</v>
      </c>
      <c r="AA65" s="5" t="s">
        <v>984</v>
      </c>
      <c r="AB65" s="5" t="s">
        <v>985</v>
      </c>
      <c r="AC65" s="5" t="s">
        <v>986</v>
      </c>
      <c r="AD65" s="5" t="s">
        <v>987</v>
      </c>
      <c r="AE65" s="5" t="s">
        <v>978</v>
      </c>
      <c r="AF65" s="5">
        <v>2570</v>
      </c>
      <c r="AG65" s="5" t="s">
        <v>979</v>
      </c>
      <c r="AH65" s="4" t="s">
        <v>648</v>
      </c>
      <c r="AI65" s="28"/>
      <c r="AJ65" s="5"/>
      <c r="AK65" s="5"/>
      <c r="AL65" s="5"/>
      <c r="AM65" s="5"/>
      <c r="AN65" s="8"/>
    </row>
    <row r="66" spans="1:40" ht="12.75">
      <c r="A66" s="67" t="s">
        <v>464</v>
      </c>
      <c r="B66" s="152">
        <v>277</v>
      </c>
      <c r="C66" s="66" t="s">
        <v>276</v>
      </c>
      <c r="D66" s="141">
        <v>202523</v>
      </c>
      <c r="E66" s="142">
        <v>202523</v>
      </c>
      <c r="F66" s="142">
        <v>202523</v>
      </c>
      <c r="G66" s="142">
        <v>202523</v>
      </c>
      <c r="H66" s="142">
        <v>202523</v>
      </c>
      <c r="I66" s="143">
        <f t="shared" si="10"/>
        <v>1012615</v>
      </c>
      <c r="J66" s="141">
        <v>242137</v>
      </c>
      <c r="K66" s="142">
        <v>242137</v>
      </c>
      <c r="L66" s="142">
        <v>242137</v>
      </c>
      <c r="M66" s="142">
        <v>242136</v>
      </c>
      <c r="N66" s="142">
        <v>242136</v>
      </c>
      <c r="O66" s="143">
        <f t="shared" si="7"/>
        <v>1210683</v>
      </c>
      <c r="P66" s="144">
        <f t="shared" si="8"/>
        <v>198068</v>
      </c>
      <c r="Q66" s="145">
        <f t="shared" si="9"/>
        <v>0.19560049969633078</v>
      </c>
      <c r="R66" s="146">
        <v>111072</v>
      </c>
      <c r="S66" s="35" t="s">
        <v>988</v>
      </c>
      <c r="T66" s="15">
        <v>9200</v>
      </c>
      <c r="U66" s="51" t="s">
        <v>989</v>
      </c>
      <c r="V66" s="62">
        <v>9</v>
      </c>
      <c r="W66" s="57" t="s">
        <v>990</v>
      </c>
      <c r="X66" s="41" t="s">
        <v>991</v>
      </c>
      <c r="Y66" s="5" t="s">
        <v>992</v>
      </c>
      <c r="Z66" s="5" t="s">
        <v>636</v>
      </c>
      <c r="AA66" s="5" t="s">
        <v>993</v>
      </c>
      <c r="AB66" s="5" t="s">
        <v>994</v>
      </c>
      <c r="AC66" s="5" t="s">
        <v>995</v>
      </c>
      <c r="AD66" s="5" t="s">
        <v>996</v>
      </c>
      <c r="AE66" s="5" t="s">
        <v>988</v>
      </c>
      <c r="AF66" s="5">
        <v>9200</v>
      </c>
      <c r="AG66" s="5" t="s">
        <v>989</v>
      </c>
      <c r="AH66" s="4" t="s">
        <v>997</v>
      </c>
      <c r="AI66" s="28" t="s">
        <v>276</v>
      </c>
      <c r="AJ66" s="5" t="s">
        <v>990</v>
      </c>
      <c r="AK66" s="5">
        <v>51.015923</v>
      </c>
      <c r="AL66" s="5">
        <v>4.071556</v>
      </c>
      <c r="AM66" s="5"/>
      <c r="AN66" s="8"/>
    </row>
    <row r="67" spans="1:40" ht="12.75">
      <c r="A67" s="67" t="s">
        <v>465</v>
      </c>
      <c r="B67" s="152">
        <v>192</v>
      </c>
      <c r="C67" s="66" t="s">
        <v>277</v>
      </c>
      <c r="D67" s="141">
        <v>234030</v>
      </c>
      <c r="E67" s="142">
        <v>234030</v>
      </c>
      <c r="F67" s="142">
        <v>234030</v>
      </c>
      <c r="G67" s="142">
        <v>234031</v>
      </c>
      <c r="H67" s="142">
        <v>234031</v>
      </c>
      <c r="I67" s="143">
        <f t="shared" si="10"/>
        <v>1170152</v>
      </c>
      <c r="J67" s="141">
        <v>234030</v>
      </c>
      <c r="K67" s="142">
        <v>234030</v>
      </c>
      <c r="L67" s="142">
        <v>234030</v>
      </c>
      <c r="M67" s="142">
        <v>234031</v>
      </c>
      <c r="N67" s="142">
        <v>234031</v>
      </c>
      <c r="O67" s="143">
        <f t="shared" si="7"/>
        <v>1170152</v>
      </c>
      <c r="P67" s="144">
        <f t="shared" si="8"/>
        <v>0</v>
      </c>
      <c r="Q67" s="145">
        <f t="shared" si="9"/>
        <v>0</v>
      </c>
      <c r="R67" s="146">
        <v>107353</v>
      </c>
      <c r="S67" s="35" t="s">
        <v>998</v>
      </c>
      <c r="T67" s="15">
        <v>3620</v>
      </c>
      <c r="U67" s="51" t="s">
        <v>999</v>
      </c>
      <c r="V67" s="62">
        <v>9</v>
      </c>
      <c r="W67" s="57" t="s">
        <v>1000</v>
      </c>
      <c r="X67" s="41" t="s">
        <v>1001</v>
      </c>
      <c r="Y67" s="5" t="s">
        <v>1002</v>
      </c>
      <c r="Z67" s="5" t="s">
        <v>1003</v>
      </c>
      <c r="AA67" s="5" t="s">
        <v>1004</v>
      </c>
      <c r="AB67" s="5" t="s">
        <v>1005</v>
      </c>
      <c r="AC67" s="5"/>
      <c r="AD67" s="5" t="s">
        <v>1006</v>
      </c>
      <c r="AE67" s="5" t="s">
        <v>998</v>
      </c>
      <c r="AF67" s="5">
        <v>3620</v>
      </c>
      <c r="AG67" s="5" t="s">
        <v>999</v>
      </c>
      <c r="AH67" s="4" t="s">
        <v>1007</v>
      </c>
      <c r="AI67" s="28" t="s">
        <v>277</v>
      </c>
      <c r="AJ67" s="5" t="s">
        <v>1000</v>
      </c>
      <c r="AK67" s="5">
        <v>50.883027</v>
      </c>
      <c r="AL67" s="5">
        <v>5.645627</v>
      </c>
      <c r="AM67" s="5"/>
      <c r="AN67" s="8"/>
    </row>
    <row r="68" spans="1:40" ht="12.75">
      <c r="A68" s="67" t="s">
        <v>466</v>
      </c>
      <c r="B68" s="152">
        <v>143</v>
      </c>
      <c r="C68" s="66" t="s">
        <v>278</v>
      </c>
      <c r="D68" s="141">
        <v>78423</v>
      </c>
      <c r="E68" s="142">
        <v>78423</v>
      </c>
      <c r="F68" s="142">
        <v>78423</v>
      </c>
      <c r="G68" s="142">
        <v>78423</v>
      </c>
      <c r="H68" s="142">
        <v>78423</v>
      </c>
      <c r="I68" s="143">
        <f t="shared" si="10"/>
        <v>392115</v>
      </c>
      <c r="J68" s="141">
        <v>84894</v>
      </c>
      <c r="K68" s="142">
        <v>84894</v>
      </c>
      <c r="L68" s="142">
        <v>84894</v>
      </c>
      <c r="M68" s="142">
        <v>84895</v>
      </c>
      <c r="N68" s="142">
        <v>84895</v>
      </c>
      <c r="O68" s="143">
        <f t="shared" si="7"/>
        <v>424472</v>
      </c>
      <c r="P68" s="144">
        <f t="shared" si="8"/>
        <v>32357</v>
      </c>
      <c r="Q68" s="145">
        <f t="shared" si="9"/>
        <v>0.08251915892021473</v>
      </c>
      <c r="R68" s="146">
        <v>38942</v>
      </c>
      <c r="S68" s="35" t="s">
        <v>1008</v>
      </c>
      <c r="T68" s="15">
        <v>9042</v>
      </c>
      <c r="U68" s="51" t="s">
        <v>624</v>
      </c>
      <c r="V68" s="62">
        <v>1</v>
      </c>
      <c r="W68" s="57" t="s">
        <v>1009</v>
      </c>
      <c r="X68" s="41" t="s">
        <v>1010</v>
      </c>
      <c r="Y68" s="5" t="s">
        <v>1011</v>
      </c>
      <c r="Z68" s="5" t="s">
        <v>1012</v>
      </c>
      <c r="AA68" s="5" t="s">
        <v>1013</v>
      </c>
      <c r="AB68" s="5" t="s">
        <v>1014</v>
      </c>
      <c r="AC68" s="5" t="s">
        <v>1015</v>
      </c>
      <c r="AD68" s="5"/>
      <c r="AE68" s="5" t="s">
        <v>1008</v>
      </c>
      <c r="AF68" s="5">
        <v>9042</v>
      </c>
      <c r="AG68" s="5" t="s">
        <v>624</v>
      </c>
      <c r="AH68" s="4" t="s">
        <v>648</v>
      </c>
      <c r="AI68" s="28"/>
      <c r="AJ68" s="5"/>
      <c r="AK68" s="5"/>
      <c r="AL68" s="5"/>
      <c r="AM68" s="5"/>
      <c r="AN68" s="8"/>
    </row>
    <row r="69" spans="1:40" ht="12.75">
      <c r="A69" s="67" t="s">
        <v>467</v>
      </c>
      <c r="B69" s="152">
        <v>142</v>
      </c>
      <c r="C69" s="66" t="s">
        <v>279</v>
      </c>
      <c r="D69" s="141">
        <v>30168</v>
      </c>
      <c r="E69" s="142">
        <v>30168</v>
      </c>
      <c r="F69" s="142">
        <v>30168</v>
      </c>
      <c r="G69" s="142">
        <v>30168</v>
      </c>
      <c r="H69" s="142">
        <v>30169</v>
      </c>
      <c r="I69" s="143">
        <f t="shared" si="10"/>
        <v>150841</v>
      </c>
      <c r="J69" s="141">
        <v>30168</v>
      </c>
      <c r="K69" s="142">
        <v>30168</v>
      </c>
      <c r="L69" s="142">
        <v>30168</v>
      </c>
      <c r="M69" s="142">
        <v>30168</v>
      </c>
      <c r="N69" s="142">
        <v>30169</v>
      </c>
      <c r="O69" s="143">
        <f t="shared" si="7"/>
        <v>150841</v>
      </c>
      <c r="P69" s="144">
        <f t="shared" si="8"/>
        <v>0</v>
      </c>
      <c r="Q69" s="145">
        <f t="shared" si="9"/>
        <v>0</v>
      </c>
      <c r="R69" s="146">
        <v>13839</v>
      </c>
      <c r="S69" s="35" t="s">
        <v>1016</v>
      </c>
      <c r="T69" s="15">
        <v>2030</v>
      </c>
      <c r="U69" s="51" t="s">
        <v>642</v>
      </c>
      <c r="V69" s="62">
        <v>1</v>
      </c>
      <c r="W69" s="57" t="s">
        <v>1009</v>
      </c>
      <c r="X69" s="41" t="s">
        <v>1010</v>
      </c>
      <c r="Y69" s="5" t="s">
        <v>1011</v>
      </c>
      <c r="Z69" s="5" t="s">
        <v>1012</v>
      </c>
      <c r="AA69" s="5" t="s">
        <v>1013</v>
      </c>
      <c r="AB69" s="5" t="s">
        <v>1014</v>
      </c>
      <c r="AC69" s="5" t="s">
        <v>1015</v>
      </c>
      <c r="AD69" s="5"/>
      <c r="AE69" s="5" t="s">
        <v>1016</v>
      </c>
      <c r="AF69" s="5">
        <v>2030</v>
      </c>
      <c r="AG69" s="5" t="s">
        <v>642</v>
      </c>
      <c r="AH69" s="4" t="s">
        <v>648</v>
      </c>
      <c r="AI69" s="28"/>
      <c r="AJ69" s="5"/>
      <c r="AK69" s="5"/>
      <c r="AL69" s="5"/>
      <c r="AM69" s="5"/>
      <c r="AN69" s="8"/>
    </row>
    <row r="70" spans="1:40" ht="12.75">
      <c r="A70" s="67" t="s">
        <v>468</v>
      </c>
      <c r="B70" s="152">
        <v>28</v>
      </c>
      <c r="C70" s="66" t="s">
        <v>280</v>
      </c>
      <c r="D70" s="141">
        <v>93246</v>
      </c>
      <c r="E70" s="142">
        <v>93246</v>
      </c>
      <c r="F70" s="142">
        <v>93246</v>
      </c>
      <c r="G70" s="142">
        <v>93246</v>
      </c>
      <c r="H70" s="142">
        <v>93247</v>
      </c>
      <c r="I70" s="143">
        <f t="shared" si="10"/>
        <v>466231</v>
      </c>
      <c r="J70" s="141">
        <v>93246</v>
      </c>
      <c r="K70" s="142">
        <v>93246</v>
      </c>
      <c r="L70" s="142">
        <v>93246</v>
      </c>
      <c r="M70" s="142">
        <v>93246</v>
      </c>
      <c r="N70" s="142">
        <v>93247</v>
      </c>
      <c r="O70" s="143">
        <f t="shared" si="7"/>
        <v>466231</v>
      </c>
      <c r="P70" s="144">
        <f t="shared" si="8"/>
        <v>0</v>
      </c>
      <c r="Q70" s="145">
        <f t="shared" si="9"/>
        <v>0</v>
      </c>
      <c r="R70" s="146">
        <v>42773</v>
      </c>
      <c r="S70" s="35" t="s">
        <v>1017</v>
      </c>
      <c r="T70" s="15">
        <v>3300</v>
      </c>
      <c r="U70" s="51" t="s">
        <v>1018</v>
      </c>
      <c r="V70" s="62">
        <v>1</v>
      </c>
      <c r="W70" s="57" t="s">
        <v>1019</v>
      </c>
      <c r="X70" s="41" t="s">
        <v>1020</v>
      </c>
      <c r="Y70" s="5" t="s">
        <v>1021</v>
      </c>
      <c r="Z70" s="5" t="s">
        <v>1022</v>
      </c>
      <c r="AA70" s="5" t="s">
        <v>1023</v>
      </c>
      <c r="AB70" s="5" t="s">
        <v>1025</v>
      </c>
      <c r="AC70" s="5"/>
      <c r="AD70" s="5" t="s">
        <v>1026</v>
      </c>
      <c r="AE70" s="5" t="s">
        <v>1017</v>
      </c>
      <c r="AF70" s="5">
        <v>3300</v>
      </c>
      <c r="AG70" s="5" t="s">
        <v>1018</v>
      </c>
      <c r="AH70" s="4" t="s">
        <v>1027</v>
      </c>
      <c r="AI70" s="28" t="s">
        <v>280</v>
      </c>
      <c r="AJ70" s="5" t="s">
        <v>1019</v>
      </c>
      <c r="AK70" s="5">
        <v>50.804716</v>
      </c>
      <c r="AL70" s="5">
        <v>4.969606</v>
      </c>
      <c r="AM70" s="5"/>
      <c r="AN70" s="8"/>
    </row>
    <row r="71" spans="1:40" ht="12.75">
      <c r="A71" s="67" t="s">
        <v>469</v>
      </c>
      <c r="B71" s="152">
        <v>236</v>
      </c>
      <c r="C71" s="66" t="s">
        <v>281</v>
      </c>
      <c r="D71" s="141">
        <v>147268</v>
      </c>
      <c r="E71" s="142">
        <v>147268</v>
      </c>
      <c r="F71" s="142">
        <v>147268</v>
      </c>
      <c r="G71" s="142">
        <v>147268</v>
      </c>
      <c r="H71" s="142">
        <v>147268</v>
      </c>
      <c r="I71" s="143">
        <f t="shared" si="10"/>
        <v>736340</v>
      </c>
      <c r="J71" s="141">
        <v>147268</v>
      </c>
      <c r="K71" s="142">
        <v>147268</v>
      </c>
      <c r="L71" s="142">
        <v>147268</v>
      </c>
      <c r="M71" s="142">
        <v>147267</v>
      </c>
      <c r="N71" s="142">
        <v>147267</v>
      </c>
      <c r="O71" s="143">
        <f t="shared" si="7"/>
        <v>736338</v>
      </c>
      <c r="P71" s="144">
        <f t="shared" si="8"/>
        <v>-2</v>
      </c>
      <c r="Q71" s="145">
        <f t="shared" si="9"/>
        <v>-2.716136567346606E-06</v>
      </c>
      <c r="R71" s="146">
        <v>67554</v>
      </c>
      <c r="S71" s="35" t="s">
        <v>1028</v>
      </c>
      <c r="T71" s="15">
        <v>3300</v>
      </c>
      <c r="U71" s="51" t="s">
        <v>1018</v>
      </c>
      <c r="V71" s="62">
        <v>1</v>
      </c>
      <c r="W71" s="57" t="s">
        <v>1029</v>
      </c>
      <c r="X71" s="41" t="s">
        <v>1030</v>
      </c>
      <c r="Y71" s="5" t="s">
        <v>1034</v>
      </c>
      <c r="Z71" s="5" t="s">
        <v>1035</v>
      </c>
      <c r="AA71" s="5" t="s">
        <v>1036</v>
      </c>
      <c r="AB71" s="5"/>
      <c r="AC71" s="5"/>
      <c r="AD71" s="5"/>
      <c r="AE71" s="5" t="s">
        <v>1028</v>
      </c>
      <c r="AF71" s="5">
        <v>3300</v>
      </c>
      <c r="AG71" s="5" t="s">
        <v>1018</v>
      </c>
      <c r="AH71" s="4" t="s">
        <v>1037</v>
      </c>
      <c r="AI71" s="28" t="s">
        <v>281</v>
      </c>
      <c r="AJ71" s="5" t="s">
        <v>1029</v>
      </c>
      <c r="AK71" s="5">
        <v>50.794087</v>
      </c>
      <c r="AL71" s="5">
        <v>4.936095</v>
      </c>
      <c r="AM71" s="5"/>
      <c r="AN71" s="8"/>
    </row>
    <row r="72" spans="1:40" ht="12.75">
      <c r="A72" s="67" t="s">
        <v>470</v>
      </c>
      <c r="B72" s="152">
        <v>314</v>
      </c>
      <c r="C72" s="66" t="s">
        <v>282</v>
      </c>
      <c r="D72" s="141">
        <v>94873</v>
      </c>
      <c r="E72" s="142">
        <v>94873</v>
      </c>
      <c r="F72" s="142">
        <v>94873</v>
      </c>
      <c r="G72" s="142">
        <v>94873</v>
      </c>
      <c r="H72" s="142">
        <v>94873</v>
      </c>
      <c r="I72" s="143">
        <f t="shared" si="10"/>
        <v>474365</v>
      </c>
      <c r="J72" s="141">
        <v>94873</v>
      </c>
      <c r="K72" s="142">
        <v>94873</v>
      </c>
      <c r="L72" s="142">
        <v>94873</v>
      </c>
      <c r="M72" s="142">
        <v>94873</v>
      </c>
      <c r="N72" s="142">
        <v>94873</v>
      </c>
      <c r="O72" s="143">
        <f t="shared" si="7"/>
        <v>474365</v>
      </c>
      <c r="P72" s="144">
        <f t="shared" si="8"/>
        <v>0</v>
      </c>
      <c r="Q72" s="145">
        <f t="shared" si="9"/>
        <v>0</v>
      </c>
      <c r="R72" s="146">
        <v>43520</v>
      </c>
      <c r="S72" s="35" t="s">
        <v>1038</v>
      </c>
      <c r="T72" s="15">
        <v>9180</v>
      </c>
      <c r="U72" s="51" t="s">
        <v>1039</v>
      </c>
      <c r="V72" s="62">
        <v>1</v>
      </c>
      <c r="W72" s="57" t="s">
        <v>1040</v>
      </c>
      <c r="X72" s="41" t="s">
        <v>1041</v>
      </c>
      <c r="Y72" s="5" t="s">
        <v>1042</v>
      </c>
      <c r="Z72" s="5" t="s">
        <v>1043</v>
      </c>
      <c r="AA72" s="5" t="s">
        <v>1044</v>
      </c>
      <c r="AB72" s="5"/>
      <c r="AC72" s="5" t="s">
        <v>1045</v>
      </c>
      <c r="AD72" s="5"/>
      <c r="AE72" s="5" t="s">
        <v>1038</v>
      </c>
      <c r="AF72" s="5">
        <v>9180</v>
      </c>
      <c r="AG72" s="5" t="s">
        <v>1039</v>
      </c>
      <c r="AH72" s="4" t="s">
        <v>648</v>
      </c>
      <c r="AI72" s="28"/>
      <c r="AJ72" s="5"/>
      <c r="AK72" s="5"/>
      <c r="AL72" s="5"/>
      <c r="AM72" s="5"/>
      <c r="AN72" s="8"/>
    </row>
    <row r="73" spans="1:40" ht="12.75">
      <c r="A73" s="67" t="s">
        <v>471</v>
      </c>
      <c r="B73" s="152">
        <v>144</v>
      </c>
      <c r="C73" s="66" t="s">
        <v>283</v>
      </c>
      <c r="D73" s="141">
        <v>38301</v>
      </c>
      <c r="E73" s="142">
        <v>38301</v>
      </c>
      <c r="F73" s="142">
        <v>38301</v>
      </c>
      <c r="G73" s="142">
        <v>38301</v>
      </c>
      <c r="H73" s="142">
        <v>38301</v>
      </c>
      <c r="I73" s="143">
        <f t="shared" si="10"/>
        <v>191505</v>
      </c>
      <c r="J73" s="141">
        <v>38301</v>
      </c>
      <c r="K73" s="142">
        <v>38301</v>
      </c>
      <c r="L73" s="142">
        <v>38301</v>
      </c>
      <c r="M73" s="142">
        <v>38301</v>
      </c>
      <c r="N73" s="142">
        <v>38300</v>
      </c>
      <c r="O73" s="143">
        <f t="shared" si="7"/>
        <v>191504</v>
      </c>
      <c r="P73" s="144">
        <f t="shared" si="8"/>
        <v>-1</v>
      </c>
      <c r="Q73" s="145">
        <f t="shared" si="9"/>
        <v>-5.2217957755672175E-06</v>
      </c>
      <c r="R73" s="146">
        <v>17569</v>
      </c>
      <c r="S73" s="35" t="s">
        <v>1046</v>
      </c>
      <c r="T73" s="15">
        <v>8870</v>
      </c>
      <c r="U73" s="51" t="s">
        <v>1047</v>
      </c>
      <c r="V73" s="62">
        <v>1</v>
      </c>
      <c r="W73" s="57" t="s">
        <v>1009</v>
      </c>
      <c r="X73" s="41" t="s">
        <v>1010</v>
      </c>
      <c r="Y73" s="5" t="s">
        <v>1011</v>
      </c>
      <c r="Z73" s="5" t="s">
        <v>1012</v>
      </c>
      <c r="AA73" s="5" t="s">
        <v>1013</v>
      </c>
      <c r="AB73" s="5" t="s">
        <v>1014</v>
      </c>
      <c r="AC73" s="5" t="s">
        <v>1015</v>
      </c>
      <c r="AD73" s="5"/>
      <c r="AE73" s="5" t="s">
        <v>1046</v>
      </c>
      <c r="AF73" s="5">
        <v>8870</v>
      </c>
      <c r="AG73" s="5" t="s">
        <v>1047</v>
      </c>
      <c r="AH73" s="4" t="s">
        <v>1048</v>
      </c>
      <c r="AI73" s="28" t="s">
        <v>283</v>
      </c>
      <c r="AJ73" s="5" t="s">
        <v>1009</v>
      </c>
      <c r="AK73" s="5">
        <v>50.9212</v>
      </c>
      <c r="AL73" s="5">
        <v>3.2125</v>
      </c>
      <c r="AM73" s="5"/>
      <c r="AN73" s="8"/>
    </row>
    <row r="74" spans="1:40" ht="12.75">
      <c r="A74" s="67" t="s">
        <v>472</v>
      </c>
      <c r="B74" s="152">
        <v>628</v>
      </c>
      <c r="C74" s="66" t="s">
        <v>284</v>
      </c>
      <c r="D74" s="141">
        <v>45129</v>
      </c>
      <c r="E74" s="142">
        <v>45129</v>
      </c>
      <c r="F74" s="142">
        <v>45129</v>
      </c>
      <c r="G74" s="142">
        <v>45129</v>
      </c>
      <c r="H74" s="142">
        <v>45129</v>
      </c>
      <c r="I74" s="143">
        <f t="shared" si="10"/>
        <v>225645</v>
      </c>
      <c r="J74" s="141">
        <v>48069</v>
      </c>
      <c r="K74" s="142">
        <v>48069</v>
      </c>
      <c r="L74" s="142">
        <v>48069</v>
      </c>
      <c r="M74" s="142">
        <v>48069</v>
      </c>
      <c r="N74" s="142">
        <v>48069</v>
      </c>
      <c r="O74" s="143">
        <f t="shared" si="7"/>
        <v>240345</v>
      </c>
      <c r="P74" s="144">
        <f t="shared" si="8"/>
        <v>14700</v>
      </c>
      <c r="Q74" s="145">
        <f t="shared" si="9"/>
        <v>0.06514657980456026</v>
      </c>
      <c r="R74" s="146">
        <v>22050</v>
      </c>
      <c r="S74" s="35" t="s">
        <v>1049</v>
      </c>
      <c r="T74" s="15">
        <v>8900</v>
      </c>
      <c r="U74" s="51" t="s">
        <v>1050</v>
      </c>
      <c r="V74" s="62">
        <v>1</v>
      </c>
      <c r="W74" s="57" t="s">
        <v>1051</v>
      </c>
      <c r="X74" s="41" t="s">
        <v>1052</v>
      </c>
      <c r="Y74" s="5" t="s">
        <v>1053</v>
      </c>
      <c r="Z74" s="5" t="s">
        <v>964</v>
      </c>
      <c r="AA74" s="5" t="s">
        <v>1054</v>
      </c>
      <c r="AB74" s="5" t="s">
        <v>1055</v>
      </c>
      <c r="AC74" s="5"/>
      <c r="AD74" s="5"/>
      <c r="AE74" s="5" t="s">
        <v>1049</v>
      </c>
      <c r="AF74" s="5">
        <v>8900</v>
      </c>
      <c r="AG74" s="5" t="s">
        <v>1050</v>
      </c>
      <c r="AH74" s="4" t="s">
        <v>1056</v>
      </c>
      <c r="AI74" s="28" t="s">
        <v>284</v>
      </c>
      <c r="AJ74" s="5" t="s">
        <v>1051</v>
      </c>
      <c r="AK74" s="5"/>
      <c r="AL74" s="5"/>
      <c r="AM74" s="5"/>
      <c r="AN74" s="8"/>
    </row>
    <row r="75" spans="1:40" ht="12.75">
      <c r="A75" s="67" t="s">
        <v>473</v>
      </c>
      <c r="B75" s="152">
        <v>203</v>
      </c>
      <c r="C75" s="66" t="s">
        <v>285</v>
      </c>
      <c r="D75" s="141">
        <v>8255</v>
      </c>
      <c r="E75" s="142">
        <v>8255</v>
      </c>
      <c r="F75" s="142">
        <v>8255</v>
      </c>
      <c r="G75" s="142">
        <v>8255</v>
      </c>
      <c r="H75" s="142">
        <v>8255</v>
      </c>
      <c r="I75" s="143">
        <f t="shared" si="10"/>
        <v>41275</v>
      </c>
      <c r="J75" s="141">
        <v>8255</v>
      </c>
      <c r="K75" s="142">
        <v>8255</v>
      </c>
      <c r="L75" s="142">
        <v>8255</v>
      </c>
      <c r="M75" s="142">
        <v>8255</v>
      </c>
      <c r="N75" s="142">
        <v>8254</v>
      </c>
      <c r="O75" s="143">
        <f t="shared" si="7"/>
        <v>41274</v>
      </c>
      <c r="P75" s="144">
        <f t="shared" si="8"/>
        <v>-1</v>
      </c>
      <c r="Q75" s="145">
        <f t="shared" si="9"/>
        <v>-2.4227740763173834E-05</v>
      </c>
      <c r="R75" s="146">
        <v>3787</v>
      </c>
      <c r="S75" s="35" t="s">
        <v>1057</v>
      </c>
      <c r="T75" s="15">
        <v>9000</v>
      </c>
      <c r="U75" s="51" t="s">
        <v>624</v>
      </c>
      <c r="V75" s="62">
        <v>1</v>
      </c>
      <c r="W75" s="57" t="s">
        <v>1058</v>
      </c>
      <c r="X75" s="41" t="s">
        <v>1059</v>
      </c>
      <c r="Y75" s="5" t="s">
        <v>1060</v>
      </c>
      <c r="Z75" s="5" t="s">
        <v>670</v>
      </c>
      <c r="AA75" s="5" t="s">
        <v>1061</v>
      </c>
      <c r="AB75" s="5"/>
      <c r="AC75" s="5" t="s">
        <v>1062</v>
      </c>
      <c r="AD75" s="5" t="s">
        <v>1063</v>
      </c>
      <c r="AE75" s="5" t="s">
        <v>1057</v>
      </c>
      <c r="AF75" s="5">
        <v>9000</v>
      </c>
      <c r="AG75" s="5" t="s">
        <v>624</v>
      </c>
      <c r="AH75" s="4" t="s">
        <v>648</v>
      </c>
      <c r="AI75" s="28"/>
      <c r="AJ75" s="5"/>
      <c r="AK75" s="5"/>
      <c r="AL75" s="5"/>
      <c r="AM75" s="5"/>
      <c r="AN75" s="8"/>
    </row>
    <row r="76" spans="1:40" ht="12.75">
      <c r="A76" s="67" t="s">
        <v>474</v>
      </c>
      <c r="B76" s="152">
        <v>147</v>
      </c>
      <c r="C76" s="66" t="s">
        <v>286</v>
      </c>
      <c r="D76" s="141">
        <v>236084</v>
      </c>
      <c r="E76" s="142">
        <v>236084</v>
      </c>
      <c r="F76" s="142">
        <v>236084</v>
      </c>
      <c r="G76" s="142">
        <v>236085</v>
      </c>
      <c r="H76" s="142">
        <v>236085</v>
      </c>
      <c r="I76" s="143">
        <f t="shared" si="10"/>
        <v>1180422</v>
      </c>
      <c r="J76" s="141">
        <v>236084</v>
      </c>
      <c r="K76" s="142">
        <v>236084</v>
      </c>
      <c r="L76" s="142">
        <v>236084</v>
      </c>
      <c r="M76" s="142">
        <v>236085</v>
      </c>
      <c r="N76" s="142">
        <v>236085</v>
      </c>
      <c r="O76" s="143">
        <f aca="true" t="shared" si="11" ref="O76:O96">IF(SUM(J76:N76)&lt;&gt;0,SUM(J76:N76),"")</f>
        <v>1180422</v>
      </c>
      <c r="P76" s="144">
        <f aca="true" t="shared" si="12" ref="P76:P98">IF(SUM(D76:I76)&gt;0,O76-I76,"")</f>
        <v>0</v>
      </c>
      <c r="Q76" s="145">
        <f aca="true" t="shared" si="13" ref="Q76:Q98">IF(P76&lt;&gt;"",P76/I76,"")</f>
        <v>0</v>
      </c>
      <c r="R76" s="146">
        <v>108295</v>
      </c>
      <c r="S76" s="35" t="s">
        <v>1064</v>
      </c>
      <c r="T76" s="15">
        <v>9300</v>
      </c>
      <c r="U76" s="51" t="s">
        <v>1065</v>
      </c>
      <c r="V76" s="62">
        <v>1</v>
      </c>
      <c r="W76" s="57" t="s">
        <v>1066</v>
      </c>
      <c r="X76" s="41" t="s">
        <v>1067</v>
      </c>
      <c r="Y76" s="5" t="s">
        <v>1068</v>
      </c>
      <c r="Z76" s="5" t="s">
        <v>1069</v>
      </c>
      <c r="AA76" s="5" t="s">
        <v>1070</v>
      </c>
      <c r="AB76" s="5"/>
      <c r="AC76" s="5"/>
      <c r="AD76" s="5"/>
      <c r="AE76" s="5" t="s">
        <v>1064</v>
      </c>
      <c r="AF76" s="5">
        <v>9300</v>
      </c>
      <c r="AG76" s="5" t="s">
        <v>1065</v>
      </c>
      <c r="AH76" s="4" t="s">
        <v>1071</v>
      </c>
      <c r="AI76" s="28" t="s">
        <v>286</v>
      </c>
      <c r="AJ76" s="5" t="s">
        <v>1066</v>
      </c>
      <c r="AK76" s="5">
        <v>50.936087</v>
      </c>
      <c r="AL76" s="5">
        <v>4.046951</v>
      </c>
      <c r="AM76" s="5"/>
      <c r="AN76" s="8"/>
    </row>
    <row r="77" spans="1:40" ht="12.75">
      <c r="A77" s="67" t="s">
        <v>475</v>
      </c>
      <c r="B77" s="152">
        <v>262</v>
      </c>
      <c r="C77" s="66" t="s">
        <v>287</v>
      </c>
      <c r="D77" s="141">
        <v>13905</v>
      </c>
      <c r="E77" s="142">
        <v>13905</v>
      </c>
      <c r="F77" s="142">
        <v>13905</v>
      </c>
      <c r="G77" s="142">
        <v>13905</v>
      </c>
      <c r="H77" s="142">
        <v>13905</v>
      </c>
      <c r="I77" s="143">
        <f t="shared" si="10"/>
        <v>69525</v>
      </c>
      <c r="J77" s="141">
        <v>13905</v>
      </c>
      <c r="K77" s="142">
        <v>13905</v>
      </c>
      <c r="L77" s="142">
        <v>13905</v>
      </c>
      <c r="M77" s="142">
        <v>13904</v>
      </c>
      <c r="N77" s="142">
        <v>13904</v>
      </c>
      <c r="O77" s="143">
        <f t="shared" si="11"/>
        <v>69523</v>
      </c>
      <c r="P77" s="144">
        <f t="shared" si="12"/>
        <v>-2</v>
      </c>
      <c r="Q77" s="145">
        <f t="shared" si="13"/>
        <v>-2.876663070837828E-05</v>
      </c>
      <c r="R77" s="146">
        <v>6378</v>
      </c>
      <c r="S77" s="35" t="s">
        <v>1072</v>
      </c>
      <c r="T77" s="15">
        <v>9800</v>
      </c>
      <c r="U77" s="51" t="s">
        <v>1073</v>
      </c>
      <c r="V77" s="62">
        <v>1</v>
      </c>
      <c r="W77" s="57" t="s">
        <v>1074</v>
      </c>
      <c r="X77" s="41" t="s">
        <v>1075</v>
      </c>
      <c r="Y77" s="5" t="s">
        <v>1076</v>
      </c>
      <c r="Z77" s="5" t="s">
        <v>1035</v>
      </c>
      <c r="AA77" s="5" t="s">
        <v>1077</v>
      </c>
      <c r="AB77" s="5" t="s">
        <v>1078</v>
      </c>
      <c r="AC77" s="5"/>
      <c r="AD77" s="5" t="s">
        <v>1079</v>
      </c>
      <c r="AE77" s="5" t="s">
        <v>1072</v>
      </c>
      <c r="AF77" s="5">
        <v>9800</v>
      </c>
      <c r="AG77" s="5" t="s">
        <v>1073</v>
      </c>
      <c r="AH77" s="4" t="s">
        <v>1080</v>
      </c>
      <c r="AI77" s="28" t="s">
        <v>287</v>
      </c>
      <c r="AJ77" s="5" t="s">
        <v>1074</v>
      </c>
      <c r="AK77" s="5">
        <v>50.9727</v>
      </c>
      <c r="AL77" s="5">
        <v>3.5085</v>
      </c>
      <c r="AM77" s="5"/>
      <c r="AN77" s="8"/>
    </row>
    <row r="78" spans="1:40" ht="12.75">
      <c r="A78" s="67" t="s">
        <v>476</v>
      </c>
      <c r="B78" s="152">
        <v>49</v>
      </c>
      <c r="C78" s="66" t="s">
        <v>288</v>
      </c>
      <c r="D78" s="141">
        <v>34419</v>
      </c>
      <c r="E78" s="142">
        <v>34419</v>
      </c>
      <c r="F78" s="142">
        <v>34419</v>
      </c>
      <c r="G78" s="142">
        <v>34419</v>
      </c>
      <c r="H78" s="142">
        <v>34419</v>
      </c>
      <c r="I78" s="143">
        <f t="shared" si="10"/>
        <v>172095</v>
      </c>
      <c r="J78" s="141">
        <v>34419</v>
      </c>
      <c r="K78" s="142">
        <v>34419</v>
      </c>
      <c r="L78" s="142">
        <v>34419</v>
      </c>
      <c r="M78" s="142">
        <v>34419</v>
      </c>
      <c r="N78" s="142">
        <v>34419</v>
      </c>
      <c r="O78" s="143">
        <f t="shared" si="11"/>
        <v>172095</v>
      </c>
      <c r="P78" s="144">
        <f t="shared" si="12"/>
        <v>0</v>
      </c>
      <c r="Q78" s="145">
        <f t="shared" si="13"/>
        <v>0</v>
      </c>
      <c r="R78" s="146">
        <v>15789</v>
      </c>
      <c r="S78" s="35" t="s">
        <v>1081</v>
      </c>
      <c r="T78" s="15">
        <v>9880</v>
      </c>
      <c r="U78" s="51" t="s">
        <v>1082</v>
      </c>
      <c r="V78" s="62">
        <v>1</v>
      </c>
      <c r="W78" s="57" t="s">
        <v>1083</v>
      </c>
      <c r="X78" s="41" t="s">
        <v>1084</v>
      </c>
      <c r="Y78" s="5" t="s">
        <v>1085</v>
      </c>
      <c r="Z78" s="5" t="s">
        <v>1086</v>
      </c>
      <c r="AA78" s="5" t="s">
        <v>1087</v>
      </c>
      <c r="AB78" s="5"/>
      <c r="AC78" s="5"/>
      <c r="AD78" s="5"/>
      <c r="AE78" s="5" t="s">
        <v>1081</v>
      </c>
      <c r="AF78" s="5">
        <v>9880</v>
      </c>
      <c r="AG78" s="5" t="s">
        <v>1082</v>
      </c>
      <c r="AH78" s="4" t="s">
        <v>1088</v>
      </c>
      <c r="AI78" s="28" t="s">
        <v>288</v>
      </c>
      <c r="AJ78" s="5" t="s">
        <v>1083</v>
      </c>
      <c r="AK78" s="5">
        <v>51.10431</v>
      </c>
      <c r="AL78" s="5">
        <v>3.428266</v>
      </c>
      <c r="AM78" s="5"/>
      <c r="AN78" s="8"/>
    </row>
    <row r="79" spans="1:40" ht="12.75">
      <c r="A79" s="67" t="s">
        <v>477</v>
      </c>
      <c r="B79" s="152">
        <v>257</v>
      </c>
      <c r="C79" s="66" t="s">
        <v>395</v>
      </c>
      <c r="D79" s="141">
        <v>40028</v>
      </c>
      <c r="E79" s="142">
        <v>40028</v>
      </c>
      <c r="F79" s="142">
        <v>40028</v>
      </c>
      <c r="G79" s="142">
        <v>40028</v>
      </c>
      <c r="H79" s="142">
        <v>40028</v>
      </c>
      <c r="I79" s="143">
        <f t="shared" si="10"/>
        <v>200140</v>
      </c>
      <c r="J79" s="141">
        <v>40028</v>
      </c>
      <c r="K79" s="142">
        <v>40028</v>
      </c>
      <c r="L79" s="142">
        <v>40028</v>
      </c>
      <c r="M79" s="142">
        <v>40027</v>
      </c>
      <c r="N79" s="142">
        <v>40027</v>
      </c>
      <c r="O79" s="143">
        <f t="shared" si="11"/>
        <v>200138</v>
      </c>
      <c r="P79" s="144">
        <f t="shared" si="12"/>
        <v>-2</v>
      </c>
      <c r="Q79" s="145">
        <f t="shared" si="13"/>
        <v>-9.9930048965724E-06</v>
      </c>
      <c r="R79" s="146">
        <v>18361</v>
      </c>
      <c r="S79" s="35" t="s">
        <v>1089</v>
      </c>
      <c r="T79" s="15">
        <v>9120</v>
      </c>
      <c r="U79" s="51" t="s">
        <v>1090</v>
      </c>
      <c r="V79" s="62">
        <v>1</v>
      </c>
      <c r="W79" s="57" t="s">
        <v>1091</v>
      </c>
      <c r="X79" s="41" t="s">
        <v>1092</v>
      </c>
      <c r="Y79" s="5" t="s">
        <v>766</v>
      </c>
      <c r="Z79" s="5" t="s">
        <v>1093</v>
      </c>
      <c r="AA79" s="5" t="s">
        <v>1094</v>
      </c>
      <c r="AB79" s="5"/>
      <c r="AC79" s="5"/>
      <c r="AD79" s="5"/>
      <c r="AE79" s="5" t="s">
        <v>1089</v>
      </c>
      <c r="AF79" s="5">
        <v>9120</v>
      </c>
      <c r="AG79" s="5" t="s">
        <v>1090</v>
      </c>
      <c r="AH79" s="4" t="s">
        <v>648</v>
      </c>
      <c r="AI79" s="28"/>
      <c r="AJ79" s="5"/>
      <c r="AK79" s="5"/>
      <c r="AL79" s="5"/>
      <c r="AM79" s="5"/>
      <c r="AN79" s="8"/>
    </row>
    <row r="80" spans="1:40" ht="12.75">
      <c r="A80" s="67" t="s">
        <v>478</v>
      </c>
      <c r="B80" s="152">
        <v>258</v>
      </c>
      <c r="C80" s="66" t="s">
        <v>396</v>
      </c>
      <c r="D80" s="141">
        <v>30660</v>
      </c>
      <c r="E80" s="142">
        <v>30660</v>
      </c>
      <c r="F80" s="142">
        <v>30660</v>
      </c>
      <c r="G80" s="142">
        <v>30661</v>
      </c>
      <c r="H80" s="142">
        <v>30661</v>
      </c>
      <c r="I80" s="143">
        <f t="shared" si="10"/>
        <v>153302</v>
      </c>
      <c r="J80" s="141">
        <v>30660</v>
      </c>
      <c r="K80" s="142">
        <v>30660</v>
      </c>
      <c r="L80" s="142">
        <v>30660</v>
      </c>
      <c r="M80" s="142">
        <v>30661</v>
      </c>
      <c r="N80" s="142">
        <v>30661</v>
      </c>
      <c r="O80" s="143">
        <f t="shared" si="11"/>
        <v>153302</v>
      </c>
      <c r="P80" s="144">
        <f t="shared" si="12"/>
        <v>0</v>
      </c>
      <c r="Q80" s="145">
        <f t="shared" si="13"/>
        <v>0</v>
      </c>
      <c r="R80" s="146">
        <v>14064</v>
      </c>
      <c r="S80" s="35" t="s">
        <v>1095</v>
      </c>
      <c r="T80" s="15">
        <v>8920</v>
      </c>
      <c r="U80" s="51" t="s">
        <v>1096</v>
      </c>
      <c r="V80" s="62">
        <v>1</v>
      </c>
      <c r="W80" s="57" t="s">
        <v>1091</v>
      </c>
      <c r="X80" s="41" t="s">
        <v>1092</v>
      </c>
      <c r="Y80" s="5" t="s">
        <v>1097</v>
      </c>
      <c r="Z80" s="5" t="s">
        <v>1098</v>
      </c>
      <c r="AA80" s="5" t="s">
        <v>1099</v>
      </c>
      <c r="AB80" s="5"/>
      <c r="AC80" s="5"/>
      <c r="AD80" s="5"/>
      <c r="AE80" s="5" t="s">
        <v>1095</v>
      </c>
      <c r="AF80" s="5">
        <v>8920</v>
      </c>
      <c r="AG80" s="5" t="s">
        <v>1096</v>
      </c>
      <c r="AH80" s="4" t="s">
        <v>648</v>
      </c>
      <c r="AI80" s="28"/>
      <c r="AJ80" s="5"/>
      <c r="AK80" s="5"/>
      <c r="AL80" s="5"/>
      <c r="AM80" s="5"/>
      <c r="AN80" s="8"/>
    </row>
    <row r="81" spans="1:40" ht="12.75">
      <c r="A81" s="67" t="s">
        <v>479</v>
      </c>
      <c r="B81" s="152">
        <v>290</v>
      </c>
      <c r="C81" s="66" t="s">
        <v>289</v>
      </c>
      <c r="D81" s="141">
        <v>20935</v>
      </c>
      <c r="E81" s="142">
        <v>20935</v>
      </c>
      <c r="F81" s="142">
        <v>20935</v>
      </c>
      <c r="G81" s="142">
        <v>20935</v>
      </c>
      <c r="H81" s="142">
        <v>20935</v>
      </c>
      <c r="I81" s="143">
        <f t="shared" si="10"/>
        <v>104675</v>
      </c>
      <c r="J81" s="177">
        <v>22931</v>
      </c>
      <c r="K81" s="150">
        <v>22931</v>
      </c>
      <c r="L81" s="150">
        <v>22931</v>
      </c>
      <c r="M81" s="150">
        <v>22931</v>
      </c>
      <c r="N81" s="150">
        <v>22931</v>
      </c>
      <c r="O81" s="179">
        <f t="shared" si="11"/>
        <v>114655</v>
      </c>
      <c r="P81" s="144">
        <f t="shared" si="12"/>
        <v>9980</v>
      </c>
      <c r="Q81" s="145">
        <f t="shared" si="13"/>
        <v>0.09534272748984954</v>
      </c>
      <c r="R81" s="151">
        <v>10519</v>
      </c>
      <c r="S81" s="35" t="s">
        <v>1100</v>
      </c>
      <c r="T81" s="15">
        <v>8630</v>
      </c>
      <c r="U81" s="51" t="s">
        <v>1101</v>
      </c>
      <c r="V81" s="62">
        <v>1</v>
      </c>
      <c r="W81" s="57" t="s">
        <v>1102</v>
      </c>
      <c r="X81" s="41" t="s">
        <v>1103</v>
      </c>
      <c r="Y81" s="5" t="s">
        <v>1104</v>
      </c>
      <c r="Z81" s="5" t="s">
        <v>636</v>
      </c>
      <c r="AA81" s="5" t="s">
        <v>1105</v>
      </c>
      <c r="AB81" s="5" t="s">
        <v>1106</v>
      </c>
      <c r="AC81" s="5"/>
      <c r="AD81" s="5"/>
      <c r="AE81" s="5" t="s">
        <v>1100</v>
      </c>
      <c r="AF81" s="5">
        <v>8630</v>
      </c>
      <c r="AG81" s="5" t="s">
        <v>1101</v>
      </c>
      <c r="AH81" s="4" t="s">
        <v>648</v>
      </c>
      <c r="AI81" s="28"/>
      <c r="AJ81" s="5"/>
      <c r="AK81" s="5"/>
      <c r="AL81" s="5"/>
      <c r="AM81" s="5"/>
      <c r="AN81" s="8"/>
    </row>
    <row r="82" spans="1:40" ht="12.75">
      <c r="A82" s="67" t="s">
        <v>480</v>
      </c>
      <c r="B82" s="152">
        <v>97</v>
      </c>
      <c r="C82" s="66" t="s">
        <v>290</v>
      </c>
      <c r="D82" s="141">
        <v>20129</v>
      </c>
      <c r="E82" s="142">
        <v>20129</v>
      </c>
      <c r="F82" s="142">
        <v>20129</v>
      </c>
      <c r="G82" s="142">
        <v>20130</v>
      </c>
      <c r="H82" s="142">
        <v>20130</v>
      </c>
      <c r="I82" s="143">
        <f t="shared" si="10"/>
        <v>100647</v>
      </c>
      <c r="J82" s="141">
        <v>20129</v>
      </c>
      <c r="K82" s="142">
        <v>20129</v>
      </c>
      <c r="L82" s="142">
        <v>20129</v>
      </c>
      <c r="M82" s="142">
        <v>20130</v>
      </c>
      <c r="N82" s="142">
        <v>20130</v>
      </c>
      <c r="O82" s="143">
        <f t="shared" si="11"/>
        <v>100647</v>
      </c>
      <c r="P82" s="144">
        <f t="shared" si="12"/>
        <v>0</v>
      </c>
      <c r="Q82" s="145">
        <f t="shared" si="13"/>
        <v>0</v>
      </c>
      <c r="R82" s="146">
        <v>9234</v>
      </c>
      <c r="S82" s="35" t="s">
        <v>1107</v>
      </c>
      <c r="T82" s="15">
        <v>3018</v>
      </c>
      <c r="U82" s="51" t="s">
        <v>1108</v>
      </c>
      <c r="V82" s="62">
        <v>1</v>
      </c>
      <c r="W82" s="57" t="s">
        <v>1109</v>
      </c>
      <c r="X82" s="41" t="s">
        <v>1110</v>
      </c>
      <c r="Y82" s="5" t="s">
        <v>1111</v>
      </c>
      <c r="Z82" s="5" t="s">
        <v>1112</v>
      </c>
      <c r="AA82" s="5" t="s">
        <v>1113</v>
      </c>
      <c r="AB82" s="5" t="s">
        <v>1114</v>
      </c>
      <c r="AC82" s="5" t="s">
        <v>1115</v>
      </c>
      <c r="AD82" s="5"/>
      <c r="AE82" s="5" t="s">
        <v>1107</v>
      </c>
      <c r="AF82" s="5">
        <v>3018</v>
      </c>
      <c r="AG82" s="5" t="s">
        <v>1108</v>
      </c>
      <c r="AH82" s="4" t="s">
        <v>648</v>
      </c>
      <c r="AI82" s="28"/>
      <c r="AJ82" s="5"/>
      <c r="AK82" s="5"/>
      <c r="AL82" s="5"/>
      <c r="AM82" s="5"/>
      <c r="AN82" s="8"/>
    </row>
    <row r="83" spans="1:40" ht="12.75">
      <c r="A83" s="67" t="s">
        <v>481</v>
      </c>
      <c r="B83" s="152">
        <v>266</v>
      </c>
      <c r="C83" s="66" t="s">
        <v>291</v>
      </c>
      <c r="D83" s="141">
        <v>15585</v>
      </c>
      <c r="E83" s="142">
        <v>15585</v>
      </c>
      <c r="F83" s="142">
        <v>15585</v>
      </c>
      <c r="G83" s="142">
        <v>15585</v>
      </c>
      <c r="H83" s="142">
        <v>15585</v>
      </c>
      <c r="I83" s="143">
        <f t="shared" si="10"/>
        <v>77925</v>
      </c>
      <c r="J83" s="141">
        <v>15581</v>
      </c>
      <c r="K83" s="142">
        <v>15581</v>
      </c>
      <c r="L83" s="142">
        <v>15581</v>
      </c>
      <c r="M83" s="142">
        <v>15582</v>
      </c>
      <c r="N83" s="142">
        <v>15582</v>
      </c>
      <c r="O83" s="143">
        <f t="shared" si="11"/>
        <v>77907</v>
      </c>
      <c r="P83" s="144">
        <f t="shared" si="12"/>
        <v>-18</v>
      </c>
      <c r="Q83" s="145">
        <f t="shared" si="13"/>
        <v>-0.00023099133782483156</v>
      </c>
      <c r="R83" s="146">
        <v>7147</v>
      </c>
      <c r="S83" s="35" t="s">
        <v>1116</v>
      </c>
      <c r="T83" s="15">
        <v>3520</v>
      </c>
      <c r="U83" s="51" t="s">
        <v>1117</v>
      </c>
      <c r="V83" s="62">
        <v>1</v>
      </c>
      <c r="W83" s="57" t="s">
        <v>1118</v>
      </c>
      <c r="X83" s="41" t="s">
        <v>1119</v>
      </c>
      <c r="Y83" s="5" t="s">
        <v>1120</v>
      </c>
      <c r="Z83" s="5" t="s">
        <v>1121</v>
      </c>
      <c r="AA83" s="5" t="s">
        <v>1122</v>
      </c>
      <c r="AB83" s="5" t="s">
        <v>1123</v>
      </c>
      <c r="AC83" s="5" t="s">
        <v>1124</v>
      </c>
      <c r="AD83" s="5" t="s">
        <v>1125</v>
      </c>
      <c r="AE83" s="5" t="s">
        <v>1116</v>
      </c>
      <c r="AF83" s="5">
        <v>3520</v>
      </c>
      <c r="AG83" s="5" t="s">
        <v>1117</v>
      </c>
      <c r="AH83" s="4" t="s">
        <v>648</v>
      </c>
      <c r="AI83" s="28"/>
      <c r="AJ83" s="5"/>
      <c r="AK83" s="5"/>
      <c r="AL83" s="5"/>
      <c r="AM83" s="5"/>
      <c r="AN83" s="8"/>
    </row>
    <row r="84" spans="1:40" ht="12.75">
      <c r="A84" s="67" t="s">
        <v>482</v>
      </c>
      <c r="B84" s="152">
        <v>224</v>
      </c>
      <c r="C84" s="66" t="s">
        <v>292</v>
      </c>
      <c r="D84" s="141">
        <v>48248</v>
      </c>
      <c r="E84" s="142">
        <v>48248</v>
      </c>
      <c r="F84" s="142">
        <v>48248</v>
      </c>
      <c r="G84" s="142">
        <v>48248</v>
      </c>
      <c r="H84" s="142">
        <v>48249</v>
      </c>
      <c r="I84" s="143">
        <f t="shared" si="10"/>
        <v>241241</v>
      </c>
      <c r="J84" s="141">
        <v>48248</v>
      </c>
      <c r="K84" s="142">
        <v>48248</v>
      </c>
      <c r="L84" s="142">
        <v>48248</v>
      </c>
      <c r="M84" s="142">
        <v>48248</v>
      </c>
      <c r="N84" s="142">
        <v>48249</v>
      </c>
      <c r="O84" s="143">
        <f t="shared" si="11"/>
        <v>241241</v>
      </c>
      <c r="P84" s="144">
        <f t="shared" si="12"/>
        <v>0</v>
      </c>
      <c r="Q84" s="145">
        <f t="shared" si="13"/>
        <v>0</v>
      </c>
      <c r="R84" s="146">
        <v>22132</v>
      </c>
      <c r="S84" s="35" t="s">
        <v>1126</v>
      </c>
      <c r="T84" s="15">
        <v>3000</v>
      </c>
      <c r="U84" s="51" t="s">
        <v>1127</v>
      </c>
      <c r="V84" s="62">
        <v>1</v>
      </c>
      <c r="W84" s="57" t="s">
        <v>1128</v>
      </c>
      <c r="X84" s="41" t="s">
        <v>1129</v>
      </c>
      <c r="Y84" s="5" t="s">
        <v>1130</v>
      </c>
      <c r="Z84" s="5" t="s">
        <v>1131</v>
      </c>
      <c r="AA84" s="5" t="s">
        <v>1132</v>
      </c>
      <c r="AB84" s="5" t="s">
        <v>1133</v>
      </c>
      <c r="AC84" s="5"/>
      <c r="AD84" s="5"/>
      <c r="AE84" s="5" t="s">
        <v>1126</v>
      </c>
      <c r="AF84" s="5">
        <v>3000</v>
      </c>
      <c r="AG84" s="5" t="s">
        <v>1127</v>
      </c>
      <c r="AH84" s="4" t="s">
        <v>648</v>
      </c>
      <c r="AI84" s="28"/>
      <c r="AJ84" s="5"/>
      <c r="AK84" s="5"/>
      <c r="AL84" s="5"/>
      <c r="AM84" s="5"/>
      <c r="AN84" s="8"/>
    </row>
    <row r="85" spans="1:40" ht="12.75">
      <c r="A85" s="67" t="s">
        <v>483</v>
      </c>
      <c r="B85" s="152">
        <v>212</v>
      </c>
      <c r="C85" s="66" t="s">
        <v>293</v>
      </c>
      <c r="D85" s="141">
        <v>8036</v>
      </c>
      <c r="E85" s="142">
        <v>8036</v>
      </c>
      <c r="F85" s="142">
        <v>8036</v>
      </c>
      <c r="G85" s="142">
        <v>8036</v>
      </c>
      <c r="H85" s="142">
        <v>8036</v>
      </c>
      <c r="I85" s="143">
        <f t="shared" si="10"/>
        <v>40180</v>
      </c>
      <c r="J85" s="141">
        <v>8036</v>
      </c>
      <c r="K85" s="142">
        <v>8036</v>
      </c>
      <c r="L85" s="142">
        <v>8036</v>
      </c>
      <c r="M85" s="142">
        <v>8035</v>
      </c>
      <c r="N85" s="142">
        <v>8035</v>
      </c>
      <c r="O85" s="143">
        <f t="shared" si="11"/>
        <v>40178</v>
      </c>
      <c r="P85" s="144">
        <f t="shared" si="12"/>
        <v>-2</v>
      </c>
      <c r="Q85" s="145">
        <f t="shared" si="13"/>
        <v>-4.977600796416127E-05</v>
      </c>
      <c r="R85" s="146">
        <v>3686</v>
      </c>
      <c r="S85" s="35" t="s">
        <v>1134</v>
      </c>
      <c r="T85" s="15">
        <v>2900</v>
      </c>
      <c r="U85" s="51" t="s">
        <v>1135</v>
      </c>
      <c r="V85" s="62">
        <v>1</v>
      </c>
      <c r="W85" s="57" t="s">
        <v>1136</v>
      </c>
      <c r="X85" s="41" t="s">
        <v>1137</v>
      </c>
      <c r="Y85" s="5" t="s">
        <v>1138</v>
      </c>
      <c r="Z85" s="5" t="s">
        <v>1139</v>
      </c>
      <c r="AA85" s="5" t="s">
        <v>1140</v>
      </c>
      <c r="AB85" s="5" t="s">
        <v>1141</v>
      </c>
      <c r="AC85" s="5"/>
      <c r="AD85" s="5" t="s">
        <v>1142</v>
      </c>
      <c r="AE85" s="5" t="s">
        <v>1134</v>
      </c>
      <c r="AF85" s="5">
        <v>2900</v>
      </c>
      <c r="AG85" s="5" t="s">
        <v>1135</v>
      </c>
      <c r="AH85" s="4" t="s">
        <v>648</v>
      </c>
      <c r="AI85" s="28"/>
      <c r="AJ85" s="5"/>
      <c r="AK85" s="5"/>
      <c r="AL85" s="5"/>
      <c r="AM85" s="5"/>
      <c r="AN85" s="8"/>
    </row>
    <row r="86" spans="1:40" ht="12.75">
      <c r="A86" s="67" t="s">
        <v>484</v>
      </c>
      <c r="B86" s="152">
        <v>237</v>
      </c>
      <c r="C86" s="66" t="s">
        <v>294</v>
      </c>
      <c r="D86" s="141">
        <v>18280</v>
      </c>
      <c r="E86" s="142">
        <v>18280</v>
      </c>
      <c r="F86" s="142">
        <v>18280</v>
      </c>
      <c r="G86" s="142">
        <v>18280</v>
      </c>
      <c r="H86" s="142">
        <v>18280</v>
      </c>
      <c r="I86" s="143">
        <f t="shared" si="10"/>
        <v>91400</v>
      </c>
      <c r="J86" s="141">
        <v>22052</v>
      </c>
      <c r="K86" s="142">
        <v>22052</v>
      </c>
      <c r="L86" s="142">
        <v>22052</v>
      </c>
      <c r="M86" s="142">
        <v>22053</v>
      </c>
      <c r="N86" s="142">
        <v>22053</v>
      </c>
      <c r="O86" s="143">
        <f t="shared" si="11"/>
        <v>110262</v>
      </c>
      <c r="P86" s="144">
        <f t="shared" si="12"/>
        <v>18862</v>
      </c>
      <c r="Q86" s="145">
        <f t="shared" si="13"/>
        <v>0.20636761487964989</v>
      </c>
      <c r="R86" s="146">
        <v>10116</v>
      </c>
      <c r="S86" s="35" t="s">
        <v>1143</v>
      </c>
      <c r="T86" s="15">
        <v>3960</v>
      </c>
      <c r="U86" s="51" t="s">
        <v>1144</v>
      </c>
      <c r="V86" s="62">
        <v>1</v>
      </c>
      <c r="W86" s="57" t="s">
        <v>1145</v>
      </c>
      <c r="X86" s="41" t="s">
        <v>1146</v>
      </c>
      <c r="Y86" s="5" t="s">
        <v>1147</v>
      </c>
      <c r="Z86" s="5" t="s">
        <v>1148</v>
      </c>
      <c r="AA86" s="5" t="s">
        <v>1149</v>
      </c>
      <c r="AB86" s="5" t="s">
        <v>1150</v>
      </c>
      <c r="AC86" s="5"/>
      <c r="AD86" s="5"/>
      <c r="AE86" s="5" t="s">
        <v>1143</v>
      </c>
      <c r="AF86" s="5">
        <v>3960</v>
      </c>
      <c r="AG86" s="5" t="s">
        <v>1144</v>
      </c>
      <c r="AH86" s="4" t="s">
        <v>648</v>
      </c>
      <c r="AI86" s="28"/>
      <c r="AJ86" s="5"/>
      <c r="AK86" s="5"/>
      <c r="AL86" s="5"/>
      <c r="AM86" s="5"/>
      <c r="AN86" s="8"/>
    </row>
    <row r="87" spans="1:40" ht="12.75">
      <c r="A87" s="67" t="s">
        <v>485</v>
      </c>
      <c r="B87" s="152">
        <v>15</v>
      </c>
      <c r="C87" s="66" t="s">
        <v>295</v>
      </c>
      <c r="D87" s="141">
        <v>15230</v>
      </c>
      <c r="E87" s="142">
        <v>15230</v>
      </c>
      <c r="F87" s="142">
        <v>15230</v>
      </c>
      <c r="G87" s="142">
        <v>15230</v>
      </c>
      <c r="H87" s="142">
        <v>15230</v>
      </c>
      <c r="I87" s="143">
        <f t="shared" si="10"/>
        <v>76150</v>
      </c>
      <c r="J87" s="141">
        <v>15230</v>
      </c>
      <c r="K87" s="142">
        <v>15230</v>
      </c>
      <c r="L87" s="142">
        <v>15230</v>
      </c>
      <c r="M87" s="142">
        <v>15229</v>
      </c>
      <c r="N87" s="142">
        <v>15229</v>
      </c>
      <c r="O87" s="143">
        <f t="shared" si="11"/>
        <v>76148</v>
      </c>
      <c r="P87" s="144">
        <f t="shared" si="12"/>
        <v>-2</v>
      </c>
      <c r="Q87" s="145">
        <f t="shared" si="13"/>
        <v>-2.6263952724885094E-05</v>
      </c>
      <c r="R87" s="146">
        <v>6986</v>
      </c>
      <c r="S87" s="35" t="s">
        <v>1151</v>
      </c>
      <c r="T87" s="15">
        <v>9470</v>
      </c>
      <c r="U87" s="51" t="s">
        <v>1152</v>
      </c>
      <c r="V87" s="62">
        <v>1</v>
      </c>
      <c r="W87" s="57" t="s">
        <v>1153</v>
      </c>
      <c r="X87" s="41" t="s">
        <v>1154</v>
      </c>
      <c r="Y87" s="5" t="s">
        <v>1155</v>
      </c>
      <c r="Z87" s="5" t="s">
        <v>1156</v>
      </c>
      <c r="AA87" s="5" t="s">
        <v>1157</v>
      </c>
      <c r="AB87" s="5" t="s">
        <v>1158</v>
      </c>
      <c r="AC87" s="5"/>
      <c r="AD87" s="5" t="s">
        <v>1159</v>
      </c>
      <c r="AE87" s="5" t="s">
        <v>1151</v>
      </c>
      <c r="AF87" s="5">
        <v>9470</v>
      </c>
      <c r="AG87" s="5" t="s">
        <v>1152</v>
      </c>
      <c r="AH87" s="4" t="s">
        <v>648</v>
      </c>
      <c r="AI87" s="28"/>
      <c r="AJ87" s="5"/>
      <c r="AK87" s="5"/>
      <c r="AL87" s="5"/>
      <c r="AM87" s="5"/>
      <c r="AN87" s="8"/>
    </row>
    <row r="88" spans="1:40" ht="12.75">
      <c r="A88" s="67" t="s">
        <v>486</v>
      </c>
      <c r="B88" s="152">
        <v>162</v>
      </c>
      <c r="C88" s="66" t="s">
        <v>296</v>
      </c>
      <c r="D88" s="141">
        <v>26115</v>
      </c>
      <c r="E88" s="142">
        <v>26115</v>
      </c>
      <c r="F88" s="142">
        <v>26115</v>
      </c>
      <c r="G88" s="142">
        <v>26115</v>
      </c>
      <c r="H88" s="142">
        <v>26115</v>
      </c>
      <c r="I88" s="143">
        <f t="shared" si="10"/>
        <v>130575</v>
      </c>
      <c r="J88" s="141">
        <v>26115</v>
      </c>
      <c r="K88" s="142">
        <v>26115</v>
      </c>
      <c r="L88" s="142">
        <v>26115</v>
      </c>
      <c r="M88" s="142">
        <v>26115</v>
      </c>
      <c r="N88" s="142">
        <v>26114</v>
      </c>
      <c r="O88" s="143">
        <f t="shared" si="11"/>
        <v>130574</v>
      </c>
      <c r="P88" s="144">
        <f t="shared" si="12"/>
        <v>-1</v>
      </c>
      <c r="Q88" s="145">
        <f t="shared" si="13"/>
        <v>-7.658433850277618E-06</v>
      </c>
      <c r="R88" s="146">
        <v>11979</v>
      </c>
      <c r="S88" s="35" t="s">
        <v>1160</v>
      </c>
      <c r="T88" s="15">
        <v>9520</v>
      </c>
      <c r="U88" s="51" t="s">
        <v>1161</v>
      </c>
      <c r="V88" s="62">
        <v>1</v>
      </c>
      <c r="W88" s="57" t="s">
        <v>1162</v>
      </c>
      <c r="X88" s="41" t="s">
        <v>1163</v>
      </c>
      <c r="Y88" s="5" t="s">
        <v>1164</v>
      </c>
      <c r="Z88" s="5" t="s">
        <v>1043</v>
      </c>
      <c r="AA88" s="5" t="s">
        <v>1165</v>
      </c>
      <c r="AB88" s="5" t="s">
        <v>1166</v>
      </c>
      <c r="AC88" s="5"/>
      <c r="AD88" s="5" t="s">
        <v>1167</v>
      </c>
      <c r="AE88" s="5" t="s">
        <v>1160</v>
      </c>
      <c r="AF88" s="5">
        <v>9520</v>
      </c>
      <c r="AG88" s="5" t="s">
        <v>1161</v>
      </c>
      <c r="AH88" s="4" t="s">
        <v>648</v>
      </c>
      <c r="AI88" s="28"/>
      <c r="AJ88" s="5"/>
      <c r="AK88" s="5"/>
      <c r="AL88" s="5"/>
      <c r="AM88" s="5"/>
      <c r="AN88" s="8"/>
    </row>
    <row r="89" spans="1:40" ht="12.75">
      <c r="A89" s="67" t="s">
        <v>487</v>
      </c>
      <c r="B89" s="152">
        <v>220</v>
      </c>
      <c r="C89" s="66" t="s">
        <v>297</v>
      </c>
      <c r="D89" s="141">
        <v>43932</v>
      </c>
      <c r="E89" s="142">
        <v>43932</v>
      </c>
      <c r="F89" s="142">
        <v>43932</v>
      </c>
      <c r="G89" s="142">
        <v>43932</v>
      </c>
      <c r="H89" s="142">
        <v>43932</v>
      </c>
      <c r="I89" s="143">
        <f t="shared" si="10"/>
        <v>219660</v>
      </c>
      <c r="J89" s="141">
        <v>43932</v>
      </c>
      <c r="K89" s="142">
        <v>43932</v>
      </c>
      <c r="L89" s="142">
        <v>43932</v>
      </c>
      <c r="M89" s="142">
        <v>43932</v>
      </c>
      <c r="N89" s="142">
        <v>43931</v>
      </c>
      <c r="O89" s="143">
        <f t="shared" si="11"/>
        <v>219659</v>
      </c>
      <c r="P89" s="144">
        <f t="shared" si="12"/>
        <v>-1</v>
      </c>
      <c r="Q89" s="145">
        <f t="shared" si="13"/>
        <v>-4.552490212146044E-06</v>
      </c>
      <c r="R89" s="146">
        <v>20152</v>
      </c>
      <c r="S89" s="35" t="s">
        <v>1168</v>
      </c>
      <c r="T89" s="15">
        <v>8950</v>
      </c>
      <c r="U89" s="51" t="s">
        <v>1169</v>
      </c>
      <c r="V89" s="62">
        <v>1</v>
      </c>
      <c r="W89" s="57" t="s">
        <v>1170</v>
      </c>
      <c r="X89" s="41" t="s">
        <v>1171</v>
      </c>
      <c r="Y89" s="57" t="s">
        <v>1172</v>
      </c>
      <c r="Z89" s="5" t="s">
        <v>944</v>
      </c>
      <c r="AA89" s="5" t="s">
        <v>1173</v>
      </c>
      <c r="AB89" s="5"/>
      <c r="AC89" s="5"/>
      <c r="AD89" s="5"/>
      <c r="AE89" s="5" t="s">
        <v>1168</v>
      </c>
      <c r="AF89" s="5">
        <v>8950</v>
      </c>
      <c r="AG89" s="5" t="s">
        <v>1169</v>
      </c>
      <c r="AH89" s="4" t="s">
        <v>648</v>
      </c>
      <c r="AI89" s="28"/>
      <c r="AJ89" s="5"/>
      <c r="AK89" s="5"/>
      <c r="AL89" s="5"/>
      <c r="AM89" s="5"/>
      <c r="AN89" s="8"/>
    </row>
    <row r="90" spans="1:40" ht="12.75">
      <c r="A90" s="67" t="s">
        <v>488</v>
      </c>
      <c r="B90" s="152">
        <v>430</v>
      </c>
      <c r="C90" s="66" t="s">
        <v>298</v>
      </c>
      <c r="D90" s="141">
        <v>17235</v>
      </c>
      <c r="E90" s="142">
        <v>17235</v>
      </c>
      <c r="F90" s="142">
        <v>17235</v>
      </c>
      <c r="G90" s="142">
        <v>17235</v>
      </c>
      <c r="H90" s="142">
        <v>17235</v>
      </c>
      <c r="I90" s="143">
        <f aca="true" t="shared" si="14" ref="I90:I96">IF(SUM(D90:H90)&lt;&gt;0,SUM(D90:H90),"")</f>
        <v>86175</v>
      </c>
      <c r="J90" s="141">
        <v>18417</v>
      </c>
      <c r="K90" s="142">
        <v>18417</v>
      </c>
      <c r="L90" s="142">
        <v>18417</v>
      </c>
      <c r="M90" s="142">
        <v>18416</v>
      </c>
      <c r="N90" s="142">
        <v>18416</v>
      </c>
      <c r="O90" s="143">
        <f t="shared" si="11"/>
        <v>92083</v>
      </c>
      <c r="P90" s="144">
        <f t="shared" si="12"/>
        <v>5908</v>
      </c>
      <c r="Q90" s="145">
        <f t="shared" si="13"/>
        <v>0.06855816652161299</v>
      </c>
      <c r="R90" s="146">
        <v>8448</v>
      </c>
      <c r="S90" s="35" t="s">
        <v>1174</v>
      </c>
      <c r="T90" s="15">
        <v>2200</v>
      </c>
      <c r="U90" s="51" t="s">
        <v>1175</v>
      </c>
      <c r="V90" s="62">
        <v>1</v>
      </c>
      <c r="W90" s="57" t="s">
        <v>1176</v>
      </c>
      <c r="X90" s="41" t="s">
        <v>1177</v>
      </c>
      <c r="Y90" s="5" t="s">
        <v>1178</v>
      </c>
      <c r="Z90" s="5" t="s">
        <v>1179</v>
      </c>
      <c r="AA90" s="5" t="s">
        <v>1180</v>
      </c>
      <c r="AB90" s="5"/>
      <c r="AC90" s="5"/>
      <c r="AD90" s="5"/>
      <c r="AE90" s="5" t="s">
        <v>1174</v>
      </c>
      <c r="AF90" s="5">
        <v>2200</v>
      </c>
      <c r="AG90" s="5" t="s">
        <v>1175</v>
      </c>
      <c r="AH90" s="4" t="s">
        <v>648</v>
      </c>
      <c r="AI90" s="28"/>
      <c r="AJ90" s="5"/>
      <c r="AK90" s="5"/>
      <c r="AL90" s="5"/>
      <c r="AM90" s="5"/>
      <c r="AN90" s="8"/>
    </row>
    <row r="91" spans="1:40" ht="12.75">
      <c r="A91" s="67" t="s">
        <v>489</v>
      </c>
      <c r="B91" s="152">
        <v>327</v>
      </c>
      <c r="C91" s="66" t="s">
        <v>299</v>
      </c>
      <c r="D91" s="141">
        <v>10832</v>
      </c>
      <c r="E91" s="142">
        <v>10832</v>
      </c>
      <c r="F91" s="142">
        <v>10832</v>
      </c>
      <c r="G91" s="142">
        <v>10832</v>
      </c>
      <c r="H91" s="142">
        <v>10832</v>
      </c>
      <c r="I91" s="143">
        <f t="shared" si="14"/>
        <v>54160</v>
      </c>
      <c r="J91" s="141">
        <v>10874</v>
      </c>
      <c r="K91" s="142">
        <v>10874</v>
      </c>
      <c r="L91" s="142">
        <v>10874</v>
      </c>
      <c r="M91" s="142">
        <v>10874</v>
      </c>
      <c r="N91" s="142">
        <v>10874</v>
      </c>
      <c r="O91" s="143">
        <f t="shared" si="11"/>
        <v>54370</v>
      </c>
      <c r="P91" s="144">
        <f t="shared" si="12"/>
        <v>210</v>
      </c>
      <c r="Q91" s="145">
        <f t="shared" si="13"/>
        <v>0.003877400295420975</v>
      </c>
      <c r="R91" s="146">
        <v>4988</v>
      </c>
      <c r="S91" s="35" t="s">
        <v>1181</v>
      </c>
      <c r="T91" s="15">
        <v>8560</v>
      </c>
      <c r="U91" s="51" t="s">
        <v>1182</v>
      </c>
      <c r="V91" s="62">
        <v>1</v>
      </c>
      <c r="W91" s="57" t="s">
        <v>1183</v>
      </c>
      <c r="X91" s="41" t="s">
        <v>1184</v>
      </c>
      <c r="Y91" s="5" t="s">
        <v>1185</v>
      </c>
      <c r="Z91" s="5" t="s">
        <v>883</v>
      </c>
      <c r="AA91" s="5" t="s">
        <v>1186</v>
      </c>
      <c r="AB91" s="5" t="s">
        <v>1187</v>
      </c>
      <c r="AC91" s="5" t="s">
        <v>1188</v>
      </c>
      <c r="AD91" s="5" t="s">
        <v>1189</v>
      </c>
      <c r="AE91" s="5" t="s">
        <v>1181</v>
      </c>
      <c r="AF91" s="5">
        <v>8560</v>
      </c>
      <c r="AG91" s="5" t="s">
        <v>1182</v>
      </c>
      <c r="AH91" s="4" t="s">
        <v>648</v>
      </c>
      <c r="AI91" s="28"/>
      <c r="AJ91" s="5"/>
      <c r="AK91" s="5"/>
      <c r="AL91" s="5"/>
      <c r="AM91" s="5"/>
      <c r="AN91" s="8"/>
    </row>
    <row r="92" spans="1:40" ht="12.75">
      <c r="A92" s="67" t="s">
        <v>490</v>
      </c>
      <c r="B92" s="152">
        <v>129</v>
      </c>
      <c r="C92" s="66" t="s">
        <v>300</v>
      </c>
      <c r="D92" s="141">
        <v>19722</v>
      </c>
      <c r="E92" s="142">
        <v>19722</v>
      </c>
      <c r="F92" s="142">
        <v>19722</v>
      </c>
      <c r="G92" s="142">
        <v>19723</v>
      </c>
      <c r="H92" s="142">
        <v>19723</v>
      </c>
      <c r="I92" s="143">
        <f t="shared" si="14"/>
        <v>98612</v>
      </c>
      <c r="J92" s="141">
        <v>19722</v>
      </c>
      <c r="K92" s="142">
        <v>19722</v>
      </c>
      <c r="L92" s="142">
        <v>19722</v>
      </c>
      <c r="M92" s="142">
        <v>19723</v>
      </c>
      <c r="N92" s="142">
        <v>19723</v>
      </c>
      <c r="O92" s="143">
        <f t="shared" si="11"/>
        <v>98612</v>
      </c>
      <c r="P92" s="144">
        <f t="shared" si="12"/>
        <v>0</v>
      </c>
      <c r="Q92" s="145">
        <f t="shared" si="13"/>
        <v>0</v>
      </c>
      <c r="R92" s="146">
        <v>9047</v>
      </c>
      <c r="S92" s="35" t="s">
        <v>1190</v>
      </c>
      <c r="T92" s="15">
        <v>2030</v>
      </c>
      <c r="U92" s="51" t="s">
        <v>642</v>
      </c>
      <c r="V92" s="62">
        <v>1</v>
      </c>
      <c r="W92" s="57" t="s">
        <v>1191</v>
      </c>
      <c r="X92" s="41" t="s">
        <v>1192</v>
      </c>
      <c r="Y92" s="5" t="s">
        <v>1193</v>
      </c>
      <c r="Z92" s="5" t="s">
        <v>784</v>
      </c>
      <c r="AA92" s="5" t="s">
        <v>1194</v>
      </c>
      <c r="AB92" s="5"/>
      <c r="AC92" s="5"/>
      <c r="AD92" s="5"/>
      <c r="AE92" s="5" t="s">
        <v>1190</v>
      </c>
      <c r="AF92" s="5">
        <v>2030</v>
      </c>
      <c r="AG92" s="5" t="s">
        <v>642</v>
      </c>
      <c r="AH92" s="4" t="s">
        <v>648</v>
      </c>
      <c r="AI92" s="28"/>
      <c r="AJ92" s="5"/>
      <c r="AK92" s="5"/>
      <c r="AL92" s="5"/>
      <c r="AM92" s="5"/>
      <c r="AN92" s="8"/>
    </row>
    <row r="93" spans="1:40" ht="12.75">
      <c r="A93" s="67" t="s">
        <v>491</v>
      </c>
      <c r="B93" s="152">
        <v>99</v>
      </c>
      <c r="C93" s="66" t="s">
        <v>301</v>
      </c>
      <c r="D93" s="141">
        <v>26362</v>
      </c>
      <c r="E93" s="142">
        <v>26362</v>
      </c>
      <c r="F93" s="142">
        <v>26362</v>
      </c>
      <c r="G93" s="142">
        <v>26362</v>
      </c>
      <c r="H93" s="142">
        <v>26362</v>
      </c>
      <c r="I93" s="143">
        <f t="shared" si="14"/>
        <v>131810</v>
      </c>
      <c r="J93" s="141">
        <v>26362</v>
      </c>
      <c r="K93" s="142">
        <v>26362</v>
      </c>
      <c r="L93" s="142">
        <v>26362</v>
      </c>
      <c r="M93" s="142">
        <v>26362</v>
      </c>
      <c r="N93" s="142">
        <v>26361</v>
      </c>
      <c r="O93" s="143">
        <f t="shared" si="11"/>
        <v>131809</v>
      </c>
      <c r="P93" s="144">
        <f t="shared" si="12"/>
        <v>-1</v>
      </c>
      <c r="Q93" s="145">
        <f t="shared" si="13"/>
        <v>-7.5866777937940976E-06</v>
      </c>
      <c r="R93" s="146">
        <v>12093</v>
      </c>
      <c r="S93" s="35" t="s">
        <v>1195</v>
      </c>
      <c r="T93" s="15">
        <v>2870</v>
      </c>
      <c r="U93" s="51" t="s">
        <v>825</v>
      </c>
      <c r="V93" s="62">
        <v>1</v>
      </c>
      <c r="W93" s="57" t="s">
        <v>1196</v>
      </c>
      <c r="X93" s="41" t="s">
        <v>1197</v>
      </c>
      <c r="Y93" s="5" t="s">
        <v>1198</v>
      </c>
      <c r="Z93" s="5" t="s">
        <v>636</v>
      </c>
      <c r="AA93" s="5" t="s">
        <v>1199</v>
      </c>
      <c r="AB93" s="5"/>
      <c r="AC93" s="5"/>
      <c r="AD93" s="5"/>
      <c r="AE93" s="5" t="s">
        <v>1195</v>
      </c>
      <c r="AF93" s="5">
        <v>2870</v>
      </c>
      <c r="AG93" s="5" t="s">
        <v>825</v>
      </c>
      <c r="AH93" s="4" t="s">
        <v>648</v>
      </c>
      <c r="AI93" s="28"/>
      <c r="AJ93" s="5"/>
      <c r="AK93" s="5"/>
      <c r="AL93" s="5"/>
      <c r="AM93" s="5"/>
      <c r="AN93" s="8"/>
    </row>
    <row r="94" spans="1:40" ht="12.75">
      <c r="A94" s="67" t="s">
        <v>492</v>
      </c>
      <c r="B94" s="152">
        <v>202</v>
      </c>
      <c r="C94" s="66" t="s">
        <v>302</v>
      </c>
      <c r="D94" s="141">
        <v>42845</v>
      </c>
      <c r="E94" s="142">
        <v>42845</v>
      </c>
      <c r="F94" s="142">
        <v>42845</v>
      </c>
      <c r="G94" s="142">
        <v>42845</v>
      </c>
      <c r="H94" s="142">
        <v>42846</v>
      </c>
      <c r="I94" s="143">
        <f t="shared" si="14"/>
        <v>214226</v>
      </c>
      <c r="J94" s="141">
        <v>42845</v>
      </c>
      <c r="K94" s="142">
        <v>42845</v>
      </c>
      <c r="L94" s="142">
        <v>42845</v>
      </c>
      <c r="M94" s="142">
        <v>42845</v>
      </c>
      <c r="N94" s="142">
        <v>42846</v>
      </c>
      <c r="O94" s="143">
        <f t="shared" si="11"/>
        <v>214226</v>
      </c>
      <c r="P94" s="144">
        <f t="shared" si="12"/>
        <v>0</v>
      </c>
      <c r="Q94" s="145">
        <f t="shared" si="13"/>
        <v>0</v>
      </c>
      <c r="R94" s="146">
        <v>19654</v>
      </c>
      <c r="S94" s="35" t="s">
        <v>1200</v>
      </c>
      <c r="T94" s="15">
        <v>3920</v>
      </c>
      <c r="U94" s="51" t="s">
        <v>666</v>
      </c>
      <c r="V94" s="62">
        <v>1</v>
      </c>
      <c r="W94" s="57" t="s">
        <v>1201</v>
      </c>
      <c r="X94" s="41" t="s">
        <v>1202</v>
      </c>
      <c r="Y94" s="5" t="s">
        <v>1203</v>
      </c>
      <c r="Z94" s="5" t="s">
        <v>1204</v>
      </c>
      <c r="AA94" s="5" t="s">
        <v>1205</v>
      </c>
      <c r="AB94" s="5" t="s">
        <v>1206</v>
      </c>
      <c r="AC94" s="5"/>
      <c r="AD94" s="5" t="s">
        <v>1207</v>
      </c>
      <c r="AE94" s="5" t="s">
        <v>1200</v>
      </c>
      <c r="AF94" s="5">
        <v>3920</v>
      </c>
      <c r="AG94" s="5" t="s">
        <v>666</v>
      </c>
      <c r="AH94" s="4" t="s">
        <v>648</v>
      </c>
      <c r="AI94" s="28"/>
      <c r="AJ94" s="5"/>
      <c r="AK94" s="5"/>
      <c r="AL94" s="5"/>
      <c r="AM94" s="5"/>
      <c r="AN94" s="8"/>
    </row>
    <row r="95" spans="1:40" ht="12.75">
      <c r="A95" s="67" t="s">
        <v>493</v>
      </c>
      <c r="B95" s="152">
        <v>198</v>
      </c>
      <c r="C95" s="66" t="s">
        <v>303</v>
      </c>
      <c r="D95" s="141">
        <v>21009</v>
      </c>
      <c r="E95" s="142">
        <v>21009</v>
      </c>
      <c r="F95" s="142">
        <v>21009</v>
      </c>
      <c r="G95" s="142">
        <v>21009</v>
      </c>
      <c r="H95" s="142">
        <v>21009</v>
      </c>
      <c r="I95" s="143">
        <f t="shared" si="14"/>
        <v>105045</v>
      </c>
      <c r="J95" s="141">
        <v>21009</v>
      </c>
      <c r="K95" s="142">
        <v>21009</v>
      </c>
      <c r="L95" s="142">
        <v>21009</v>
      </c>
      <c r="M95" s="142">
        <v>21009</v>
      </c>
      <c r="N95" s="142">
        <v>21008</v>
      </c>
      <c r="O95" s="143">
        <f t="shared" si="11"/>
        <v>105044</v>
      </c>
      <c r="P95" s="144">
        <f t="shared" si="12"/>
        <v>-1</v>
      </c>
      <c r="Q95" s="145">
        <f t="shared" si="13"/>
        <v>-9.519729639678234E-06</v>
      </c>
      <c r="R95" s="146">
        <v>9637</v>
      </c>
      <c r="S95" s="35" t="s">
        <v>1208</v>
      </c>
      <c r="T95" s="15">
        <v>8793</v>
      </c>
      <c r="U95" s="51" t="s">
        <v>1209</v>
      </c>
      <c r="V95" s="62">
        <v>1</v>
      </c>
      <c r="W95" s="57" t="s">
        <v>1210</v>
      </c>
      <c r="X95" s="41" t="s">
        <v>1211</v>
      </c>
      <c r="Y95" s="5" t="s">
        <v>1212</v>
      </c>
      <c r="Z95" s="5" t="s">
        <v>1213</v>
      </c>
      <c r="AA95" s="5" t="s">
        <v>1214</v>
      </c>
      <c r="AB95" s="5" t="s">
        <v>1215</v>
      </c>
      <c r="AC95" s="5"/>
      <c r="AD95" s="5" t="s">
        <v>1216</v>
      </c>
      <c r="AE95" s="5" t="s">
        <v>1208</v>
      </c>
      <c r="AF95" s="5">
        <v>8793</v>
      </c>
      <c r="AG95" s="5" t="s">
        <v>1209</v>
      </c>
      <c r="AH95" s="4" t="s">
        <v>648</v>
      </c>
      <c r="AI95" s="28"/>
      <c r="AJ95" s="5"/>
      <c r="AK95" s="5"/>
      <c r="AL95" s="5"/>
      <c r="AM95" s="5"/>
      <c r="AN95" s="8"/>
    </row>
    <row r="96" spans="1:40" ht="12.75">
      <c r="A96" s="67" t="s">
        <v>494</v>
      </c>
      <c r="B96" s="152">
        <v>19</v>
      </c>
      <c r="C96" s="66" t="s">
        <v>397</v>
      </c>
      <c r="D96" s="141">
        <v>11800</v>
      </c>
      <c r="E96" s="142">
        <v>11800</v>
      </c>
      <c r="F96" s="142">
        <v>11800</v>
      </c>
      <c r="G96" s="142">
        <v>11801</v>
      </c>
      <c r="H96" s="142">
        <v>11801</v>
      </c>
      <c r="I96" s="143">
        <f t="shared" si="14"/>
        <v>59002</v>
      </c>
      <c r="J96" s="141">
        <v>11800</v>
      </c>
      <c r="K96" s="142">
        <v>11800</v>
      </c>
      <c r="L96" s="142">
        <v>11800</v>
      </c>
      <c r="M96" s="142">
        <v>11801</v>
      </c>
      <c r="N96" s="142">
        <v>11801</v>
      </c>
      <c r="O96" s="143">
        <f t="shared" si="11"/>
        <v>59002</v>
      </c>
      <c r="P96" s="144">
        <f t="shared" si="12"/>
        <v>0</v>
      </c>
      <c r="Q96" s="145">
        <f t="shared" si="13"/>
        <v>0</v>
      </c>
      <c r="R96" s="146">
        <v>5413</v>
      </c>
      <c r="S96" s="35" t="s">
        <v>1217</v>
      </c>
      <c r="T96" s="15">
        <v>9042</v>
      </c>
      <c r="U96" s="51" t="s">
        <v>624</v>
      </c>
      <c r="V96" s="62">
        <v>1</v>
      </c>
      <c r="W96" s="57" t="s">
        <v>1218</v>
      </c>
      <c r="X96" s="41" t="s">
        <v>1219</v>
      </c>
      <c r="Y96" s="5" t="s">
        <v>1220</v>
      </c>
      <c r="Z96" s="5" t="s">
        <v>1221</v>
      </c>
      <c r="AA96" s="5" t="s">
        <v>1222</v>
      </c>
      <c r="AB96" s="5" t="s">
        <v>1223</v>
      </c>
      <c r="AC96" s="5" t="s">
        <v>1224</v>
      </c>
      <c r="AD96" s="5"/>
      <c r="AE96" s="5" t="s">
        <v>1217</v>
      </c>
      <c r="AF96" s="5">
        <v>9042</v>
      </c>
      <c r="AG96" s="5" t="s">
        <v>624</v>
      </c>
      <c r="AH96" s="4" t="s">
        <v>648</v>
      </c>
      <c r="AI96" s="28"/>
      <c r="AJ96" s="5"/>
      <c r="AK96" s="5"/>
      <c r="AL96" s="5"/>
      <c r="AM96" s="5"/>
      <c r="AN96" s="8"/>
    </row>
    <row r="97" spans="1:40" ht="12.75">
      <c r="A97" s="175" t="s">
        <v>599</v>
      </c>
      <c r="B97" s="152">
        <v>738</v>
      </c>
      <c r="C97" s="66" t="s">
        <v>305</v>
      </c>
      <c r="D97" s="141">
        <v>0</v>
      </c>
      <c r="E97" s="142">
        <v>0</v>
      </c>
      <c r="F97" s="142">
        <v>0</v>
      </c>
      <c r="G97" s="142">
        <v>0</v>
      </c>
      <c r="H97" s="142">
        <v>0</v>
      </c>
      <c r="I97" s="143">
        <v>0</v>
      </c>
      <c r="J97" s="141">
        <v>0</v>
      </c>
      <c r="K97" s="142">
        <v>0</v>
      </c>
      <c r="L97" s="142">
        <v>0</v>
      </c>
      <c r="M97" s="142">
        <v>0</v>
      </c>
      <c r="N97" s="142">
        <v>0</v>
      </c>
      <c r="O97" s="143">
        <v>0</v>
      </c>
      <c r="P97" s="144">
        <f t="shared" si="12"/>
      </c>
      <c r="Q97" s="145">
        <f t="shared" si="13"/>
      </c>
      <c r="R97" s="146">
        <v>0</v>
      </c>
      <c r="S97" s="35" t="s">
        <v>1232</v>
      </c>
      <c r="T97" s="15">
        <v>1651</v>
      </c>
      <c r="U97" s="51" t="s">
        <v>1233</v>
      </c>
      <c r="V97" s="62">
        <v>1</v>
      </c>
      <c r="W97" s="57" t="s">
        <v>1234</v>
      </c>
      <c r="X97" s="41" t="s">
        <v>1235</v>
      </c>
      <c r="Y97" s="5" t="s">
        <v>1236</v>
      </c>
      <c r="Z97" s="5" t="s">
        <v>1237</v>
      </c>
      <c r="AA97" s="5" t="s">
        <v>1238</v>
      </c>
      <c r="AB97" s="5" t="s">
        <v>1239</v>
      </c>
      <c r="AC97" s="5"/>
      <c r="AD97" s="5"/>
      <c r="AE97" s="5" t="s">
        <v>1232</v>
      </c>
      <c r="AF97" s="5">
        <v>1651</v>
      </c>
      <c r="AG97" s="5" t="s">
        <v>1233</v>
      </c>
      <c r="AH97" s="4" t="s">
        <v>648</v>
      </c>
      <c r="AI97" s="28"/>
      <c r="AJ97" s="5"/>
      <c r="AK97" s="5"/>
      <c r="AL97" s="5"/>
      <c r="AM97" s="5"/>
      <c r="AN97" s="8"/>
    </row>
    <row r="98" spans="1:40" ht="12.75">
      <c r="A98" s="67" t="s">
        <v>495</v>
      </c>
      <c r="B98" s="152">
        <v>172</v>
      </c>
      <c r="C98" s="66" t="s">
        <v>304</v>
      </c>
      <c r="D98" s="141">
        <v>6217</v>
      </c>
      <c r="E98" s="142">
        <v>6217</v>
      </c>
      <c r="F98" s="142">
        <v>6217</v>
      </c>
      <c r="G98" s="142">
        <v>6217</v>
      </c>
      <c r="H98" s="142">
        <v>6217</v>
      </c>
      <c r="I98" s="143">
        <f aca="true" t="shared" si="15" ref="I98:I129">IF(SUM(D98:H98)&lt;&gt;0,SUM(D98:H98),"")</f>
        <v>31085</v>
      </c>
      <c r="J98" s="141">
        <v>6217</v>
      </c>
      <c r="K98" s="142">
        <v>6217</v>
      </c>
      <c r="L98" s="142">
        <v>6217</v>
      </c>
      <c r="M98" s="142">
        <v>6217</v>
      </c>
      <c r="N98" s="142">
        <v>6217</v>
      </c>
      <c r="O98" s="143">
        <f>IF(SUM(J98:N98)&lt;&gt;0,SUM(J98:N98),"")</f>
        <v>31085</v>
      </c>
      <c r="P98" s="144">
        <f t="shared" si="12"/>
        <v>0</v>
      </c>
      <c r="Q98" s="145">
        <f t="shared" si="13"/>
        <v>0</v>
      </c>
      <c r="R98" s="146">
        <v>2852</v>
      </c>
      <c r="S98" s="35" t="s">
        <v>1225</v>
      </c>
      <c r="T98" s="15">
        <v>3190</v>
      </c>
      <c r="U98" s="51" t="s">
        <v>1226</v>
      </c>
      <c r="V98" s="62">
        <v>1</v>
      </c>
      <c r="W98" s="57" t="s">
        <v>1227</v>
      </c>
      <c r="X98" s="41" t="s">
        <v>1228</v>
      </c>
      <c r="Y98" s="5" t="s">
        <v>1229</v>
      </c>
      <c r="Z98" s="5" t="s">
        <v>964</v>
      </c>
      <c r="AA98" s="5" t="s">
        <v>1230</v>
      </c>
      <c r="AB98" s="5"/>
      <c r="AC98" s="5"/>
      <c r="AD98" s="5" t="s">
        <v>1231</v>
      </c>
      <c r="AE98" s="5" t="s">
        <v>1225</v>
      </c>
      <c r="AF98" s="5">
        <v>3190</v>
      </c>
      <c r="AG98" s="5" t="s">
        <v>1226</v>
      </c>
      <c r="AH98" s="4" t="s">
        <v>648</v>
      </c>
      <c r="AI98" s="28"/>
      <c r="AJ98" s="5"/>
      <c r="AK98" s="5"/>
      <c r="AL98" s="5"/>
      <c r="AM98" s="5"/>
      <c r="AN98" s="8"/>
    </row>
    <row r="99" spans="1:40" ht="12.75">
      <c r="A99" s="175" t="s">
        <v>1288</v>
      </c>
      <c r="B99" s="152" t="s">
        <v>527</v>
      </c>
      <c r="C99" s="66" t="s">
        <v>600</v>
      </c>
      <c r="D99" s="141">
        <v>8800</v>
      </c>
      <c r="E99" s="142">
        <v>8800</v>
      </c>
      <c r="F99" s="142">
        <v>8800</v>
      </c>
      <c r="G99" s="142">
        <v>8800</v>
      </c>
      <c r="H99" s="142">
        <v>8800</v>
      </c>
      <c r="I99" s="143">
        <f t="shared" si="15"/>
        <v>44000</v>
      </c>
      <c r="J99" s="147" t="s">
        <v>526</v>
      </c>
      <c r="K99" s="142"/>
      <c r="L99" s="142"/>
      <c r="M99" s="142"/>
      <c r="N99" s="142"/>
      <c r="O99" s="143"/>
      <c r="P99" s="144"/>
      <c r="Q99" s="145"/>
      <c r="R99" s="146"/>
      <c r="S99" s="12" t="s">
        <v>1738</v>
      </c>
      <c r="T99" s="38"/>
      <c r="U99" s="52"/>
      <c r="V99" s="63"/>
      <c r="W99" s="58"/>
      <c r="X99" s="42"/>
      <c r="Y99" s="189" t="s">
        <v>1738</v>
      </c>
      <c r="Z99" s="192"/>
      <c r="AA99" s="192"/>
      <c r="AB99" s="192"/>
      <c r="AC99" s="192"/>
      <c r="AD99" s="192"/>
      <c r="AE99" s="189" t="s">
        <v>1738</v>
      </c>
      <c r="AF99" s="192"/>
      <c r="AG99" s="192"/>
      <c r="AH99" s="193"/>
      <c r="AI99" s="195"/>
      <c r="AJ99" s="189" t="s">
        <v>1738</v>
      </c>
      <c r="AK99" s="192"/>
      <c r="AL99" s="192"/>
      <c r="AM99" s="192"/>
      <c r="AN99" s="203"/>
    </row>
    <row r="100" spans="1:40" ht="12.75">
      <c r="A100" s="67" t="s">
        <v>496</v>
      </c>
      <c r="B100" s="152">
        <v>40</v>
      </c>
      <c r="C100" s="66" t="s">
        <v>398</v>
      </c>
      <c r="D100" s="141">
        <v>206864</v>
      </c>
      <c r="E100" s="142">
        <v>206864</v>
      </c>
      <c r="F100" s="142">
        <v>206864</v>
      </c>
      <c r="G100" s="142">
        <v>206864</v>
      </c>
      <c r="H100" s="142">
        <v>206864</v>
      </c>
      <c r="I100" s="143">
        <f t="shared" si="15"/>
        <v>1034320</v>
      </c>
      <c r="J100" s="141">
        <v>206864</v>
      </c>
      <c r="K100" s="142">
        <v>206864</v>
      </c>
      <c r="L100" s="142">
        <v>206864</v>
      </c>
      <c r="M100" s="142">
        <v>206864</v>
      </c>
      <c r="N100" s="142">
        <v>206864</v>
      </c>
      <c r="O100" s="143">
        <f aca="true" t="shared" si="16" ref="O100:O114">IF(SUM(J100:N100)&lt;&gt;0,SUM(J100:N100),"")</f>
        <v>1034320</v>
      </c>
      <c r="P100" s="144">
        <f aca="true" t="shared" si="17" ref="P100:P114">IF(SUM(D100:I100)&gt;0,O100-I100,"")</f>
        <v>0</v>
      </c>
      <c r="Q100" s="145">
        <f aca="true" t="shared" si="18" ref="Q100:Q114">IF(P100&lt;&gt;"",P100/I100,"")</f>
        <v>0</v>
      </c>
      <c r="R100" s="146">
        <v>94892</v>
      </c>
      <c r="S100" s="35" t="s">
        <v>1240</v>
      </c>
      <c r="T100" s="15">
        <v>2660</v>
      </c>
      <c r="U100" s="51" t="s">
        <v>1241</v>
      </c>
      <c r="V100" s="62">
        <v>1</v>
      </c>
      <c r="W100" s="57" t="s">
        <v>1242</v>
      </c>
      <c r="X100" s="41" t="s">
        <v>1243</v>
      </c>
      <c r="Y100" s="5" t="s">
        <v>1244</v>
      </c>
      <c r="Z100" s="5" t="s">
        <v>1245</v>
      </c>
      <c r="AA100" s="5" t="s">
        <v>1246</v>
      </c>
      <c r="AB100" s="5" t="s">
        <v>1247</v>
      </c>
      <c r="AC100" s="5" t="s">
        <v>1248</v>
      </c>
      <c r="AD100" s="5" t="s">
        <v>1249</v>
      </c>
      <c r="AE100" s="5" t="s">
        <v>1240</v>
      </c>
      <c r="AF100" s="5">
        <v>2660</v>
      </c>
      <c r="AG100" s="5" t="s">
        <v>1241</v>
      </c>
      <c r="AH100" s="4" t="s">
        <v>1250</v>
      </c>
      <c r="AI100" s="28" t="s">
        <v>398</v>
      </c>
      <c r="AJ100" s="5" t="s">
        <v>1242</v>
      </c>
      <c r="AK100" s="5">
        <v>51.159645</v>
      </c>
      <c r="AL100" s="5">
        <v>4.332749</v>
      </c>
      <c r="AM100" s="5"/>
      <c r="AN100" s="8"/>
    </row>
    <row r="101" spans="1:40" ht="12.75">
      <c r="A101" s="67" t="s">
        <v>497</v>
      </c>
      <c r="B101" s="152">
        <v>41</v>
      </c>
      <c r="C101" s="66" t="s">
        <v>399</v>
      </c>
      <c r="D101" s="141">
        <v>148970</v>
      </c>
      <c r="E101" s="142">
        <v>148970</v>
      </c>
      <c r="F101" s="142">
        <v>148970</v>
      </c>
      <c r="G101" s="142">
        <v>148970</v>
      </c>
      <c r="H101" s="142">
        <v>148971</v>
      </c>
      <c r="I101" s="143">
        <f t="shared" si="15"/>
        <v>744851</v>
      </c>
      <c r="J101" s="141">
        <v>148970</v>
      </c>
      <c r="K101" s="142">
        <v>148970</v>
      </c>
      <c r="L101" s="142">
        <v>148970</v>
      </c>
      <c r="M101" s="142">
        <v>148970</v>
      </c>
      <c r="N101" s="142">
        <v>148971</v>
      </c>
      <c r="O101" s="143">
        <f t="shared" si="16"/>
        <v>744851</v>
      </c>
      <c r="P101" s="144">
        <f t="shared" si="17"/>
        <v>0</v>
      </c>
      <c r="Q101" s="145">
        <f t="shared" si="18"/>
        <v>0</v>
      </c>
      <c r="R101" s="146">
        <v>68335</v>
      </c>
      <c r="S101" s="35" t="s">
        <v>1251</v>
      </c>
      <c r="T101" s="15">
        <v>2250</v>
      </c>
      <c r="U101" s="51" t="s">
        <v>1252</v>
      </c>
      <c r="V101" s="62">
        <v>1</v>
      </c>
      <c r="W101" s="57" t="s">
        <v>1242</v>
      </c>
      <c r="X101" s="41" t="s">
        <v>1243</v>
      </c>
      <c r="Y101" s="5" t="s">
        <v>1253</v>
      </c>
      <c r="Z101" s="5" t="s">
        <v>1254</v>
      </c>
      <c r="AA101" s="5" t="s">
        <v>1255</v>
      </c>
      <c r="AB101" s="5"/>
      <c r="AC101" s="5" t="s">
        <v>1256</v>
      </c>
      <c r="AD101" s="5"/>
      <c r="AE101" s="5" t="s">
        <v>1251</v>
      </c>
      <c r="AF101" s="5">
        <v>2250</v>
      </c>
      <c r="AG101" s="5" t="s">
        <v>1252</v>
      </c>
      <c r="AH101" s="4" t="s">
        <v>1257</v>
      </c>
      <c r="AI101" s="28" t="s">
        <v>399</v>
      </c>
      <c r="AJ101" s="5" t="s">
        <v>1242</v>
      </c>
      <c r="AK101" s="5">
        <v>51.183945</v>
      </c>
      <c r="AL101" s="5">
        <v>4.899836</v>
      </c>
      <c r="AM101" s="5"/>
      <c r="AN101" s="8"/>
    </row>
    <row r="102" spans="1:40" ht="12.75">
      <c r="A102" s="67" t="s">
        <v>498</v>
      </c>
      <c r="B102" s="152">
        <v>39</v>
      </c>
      <c r="C102" s="66" t="s">
        <v>400</v>
      </c>
      <c r="D102" s="141">
        <v>14463</v>
      </c>
      <c r="E102" s="142">
        <v>14463</v>
      </c>
      <c r="F102" s="142">
        <v>14463</v>
      </c>
      <c r="G102" s="142">
        <v>14463</v>
      </c>
      <c r="H102" s="142">
        <v>14463</v>
      </c>
      <c r="I102" s="143">
        <f t="shared" si="15"/>
        <v>72315</v>
      </c>
      <c r="J102" s="141">
        <v>16233</v>
      </c>
      <c r="K102" s="142">
        <v>16233</v>
      </c>
      <c r="L102" s="142">
        <v>16233</v>
      </c>
      <c r="M102" s="142">
        <v>16232</v>
      </c>
      <c r="N102" s="142">
        <v>16232</v>
      </c>
      <c r="O102" s="143">
        <f t="shared" si="16"/>
        <v>81163</v>
      </c>
      <c r="P102" s="144">
        <f t="shared" si="17"/>
        <v>8848</v>
      </c>
      <c r="Q102" s="145">
        <f t="shared" si="18"/>
        <v>0.12235359192422042</v>
      </c>
      <c r="R102" s="146">
        <v>7446</v>
      </c>
      <c r="S102" s="35" t="s">
        <v>1258</v>
      </c>
      <c r="T102" s="15">
        <v>2490</v>
      </c>
      <c r="U102" s="51" t="s">
        <v>1259</v>
      </c>
      <c r="V102" s="62">
        <v>1</v>
      </c>
      <c r="W102" s="57" t="s">
        <v>1260</v>
      </c>
      <c r="X102" s="41" t="s">
        <v>1261</v>
      </c>
      <c r="Y102" s="5" t="s">
        <v>1262</v>
      </c>
      <c r="Z102" s="5" t="s">
        <v>1263</v>
      </c>
      <c r="AA102" s="5" t="s">
        <v>1264</v>
      </c>
      <c r="AB102" s="5" t="s">
        <v>1265</v>
      </c>
      <c r="AC102" s="5" t="s">
        <v>1266</v>
      </c>
      <c r="AD102" s="5" t="s">
        <v>1267</v>
      </c>
      <c r="AE102" s="5" t="s">
        <v>1258</v>
      </c>
      <c r="AF102" s="5">
        <v>2490</v>
      </c>
      <c r="AG102" s="5" t="s">
        <v>1259</v>
      </c>
      <c r="AH102" s="4" t="s">
        <v>1268</v>
      </c>
      <c r="AI102" s="28" t="s">
        <v>400</v>
      </c>
      <c r="AJ102" s="5" t="s">
        <v>1260</v>
      </c>
      <c r="AK102" s="5">
        <v>51.19685</v>
      </c>
      <c r="AL102" s="5">
        <v>5.22713</v>
      </c>
      <c r="AM102" s="5"/>
      <c r="AN102" s="8"/>
    </row>
    <row r="103" spans="1:40" ht="12.75">
      <c r="A103" s="67" t="s">
        <v>499</v>
      </c>
      <c r="B103" s="152">
        <v>42</v>
      </c>
      <c r="C103" s="66" t="s">
        <v>401</v>
      </c>
      <c r="D103" s="141">
        <v>26636</v>
      </c>
      <c r="E103" s="142">
        <v>26636</v>
      </c>
      <c r="F103" s="142">
        <v>26636</v>
      </c>
      <c r="G103" s="142">
        <v>26636</v>
      </c>
      <c r="H103" s="142">
        <v>26636</v>
      </c>
      <c r="I103" s="143">
        <f t="shared" si="15"/>
        <v>133180</v>
      </c>
      <c r="J103" s="141">
        <v>30734</v>
      </c>
      <c r="K103" s="142">
        <v>30734</v>
      </c>
      <c r="L103" s="142">
        <v>30734</v>
      </c>
      <c r="M103" s="142">
        <v>30734</v>
      </c>
      <c r="N103" s="142">
        <v>30733</v>
      </c>
      <c r="O103" s="143">
        <f t="shared" si="16"/>
        <v>153669</v>
      </c>
      <c r="P103" s="144">
        <f t="shared" si="17"/>
        <v>20489</v>
      </c>
      <c r="Q103" s="145">
        <f t="shared" si="18"/>
        <v>0.1538444210842469</v>
      </c>
      <c r="R103" s="146">
        <v>14098</v>
      </c>
      <c r="S103" s="35" t="s">
        <v>1269</v>
      </c>
      <c r="T103" s="15">
        <v>3900</v>
      </c>
      <c r="U103" s="51" t="s">
        <v>1270</v>
      </c>
      <c r="V103" s="62">
        <v>1</v>
      </c>
      <c r="W103" s="57" t="s">
        <v>1260</v>
      </c>
      <c r="X103" s="41" t="s">
        <v>1261</v>
      </c>
      <c r="Y103" s="5" t="s">
        <v>1262</v>
      </c>
      <c r="Z103" s="5" t="s">
        <v>1263</v>
      </c>
      <c r="AA103" s="5" t="s">
        <v>1264</v>
      </c>
      <c r="AB103" s="5" t="s">
        <v>1265</v>
      </c>
      <c r="AC103" s="5" t="s">
        <v>1266</v>
      </c>
      <c r="AD103" s="5" t="s">
        <v>1267</v>
      </c>
      <c r="AE103" s="5" t="s">
        <v>1269</v>
      </c>
      <c r="AF103" s="5">
        <v>3900</v>
      </c>
      <c r="AG103" s="5" t="s">
        <v>1270</v>
      </c>
      <c r="AH103" s="4" t="s">
        <v>1271</v>
      </c>
      <c r="AI103" s="28" t="s">
        <v>401</v>
      </c>
      <c r="AJ103" s="5" t="s">
        <v>1260</v>
      </c>
      <c r="AK103" s="5">
        <v>51.235893</v>
      </c>
      <c r="AL103" s="5">
        <v>5.401941</v>
      </c>
      <c r="AM103" s="5"/>
      <c r="AN103" s="8"/>
    </row>
    <row r="104" spans="1:40" ht="12.75">
      <c r="A104" s="67" t="s">
        <v>500</v>
      </c>
      <c r="B104" s="152">
        <v>428</v>
      </c>
      <c r="C104" s="66" t="s">
        <v>306</v>
      </c>
      <c r="D104" s="141">
        <v>50645</v>
      </c>
      <c r="E104" s="142">
        <v>50645</v>
      </c>
      <c r="F104" s="142">
        <v>50645</v>
      </c>
      <c r="G104" s="142">
        <v>50645</v>
      </c>
      <c r="H104" s="142">
        <v>50645</v>
      </c>
      <c r="I104" s="143">
        <f t="shared" si="15"/>
        <v>253225</v>
      </c>
      <c r="J104" s="141">
        <v>43364</v>
      </c>
      <c r="K104" s="142">
        <v>43364</v>
      </c>
      <c r="L104" s="142">
        <v>43364</v>
      </c>
      <c r="M104" s="142">
        <v>43364</v>
      </c>
      <c r="N104" s="142">
        <v>43363</v>
      </c>
      <c r="O104" s="143">
        <f t="shared" si="16"/>
        <v>216819</v>
      </c>
      <c r="P104" s="144">
        <f t="shared" si="17"/>
        <v>-36406</v>
      </c>
      <c r="Q104" s="145">
        <f t="shared" si="18"/>
        <v>-0.143769375061704</v>
      </c>
      <c r="R104" s="146">
        <v>19892</v>
      </c>
      <c r="S104" s="35" t="s">
        <v>1272</v>
      </c>
      <c r="T104" s="15">
        <v>2340</v>
      </c>
      <c r="U104" s="51" t="s">
        <v>733</v>
      </c>
      <c r="V104" s="62">
        <v>1</v>
      </c>
      <c r="W104" s="57" t="s">
        <v>1273</v>
      </c>
      <c r="X104" s="41" t="s">
        <v>1274</v>
      </c>
      <c r="Y104" s="5" t="s">
        <v>1275</v>
      </c>
      <c r="Z104" s="5" t="s">
        <v>818</v>
      </c>
      <c r="AA104" s="5" t="s">
        <v>1276</v>
      </c>
      <c r="AB104" s="5"/>
      <c r="AC104" s="5"/>
      <c r="AD104" s="5"/>
      <c r="AE104" s="5" t="s">
        <v>1272</v>
      </c>
      <c r="AF104" s="5">
        <v>2340</v>
      </c>
      <c r="AG104" s="5" t="s">
        <v>733</v>
      </c>
      <c r="AH104" s="4" t="s">
        <v>1277</v>
      </c>
      <c r="AI104" s="28" t="s">
        <v>306</v>
      </c>
      <c r="AJ104" s="5" t="s">
        <v>1273</v>
      </c>
      <c r="AK104" s="5">
        <v>51.31598</v>
      </c>
      <c r="AL104" s="5">
        <v>4.81338</v>
      </c>
      <c r="AM104" s="5"/>
      <c r="AN104" s="8"/>
    </row>
    <row r="105" spans="1:40" ht="12.75">
      <c r="A105" s="67" t="s">
        <v>501</v>
      </c>
      <c r="B105" s="152">
        <v>131</v>
      </c>
      <c r="C105" s="66" t="s">
        <v>307</v>
      </c>
      <c r="D105" s="141">
        <v>56285</v>
      </c>
      <c r="E105" s="142">
        <v>56285</v>
      </c>
      <c r="F105" s="142">
        <v>56285</v>
      </c>
      <c r="G105" s="142">
        <v>56285</v>
      </c>
      <c r="H105" s="142">
        <v>56285</v>
      </c>
      <c r="I105" s="143">
        <f t="shared" si="15"/>
        <v>281425</v>
      </c>
      <c r="J105" s="141">
        <v>56285</v>
      </c>
      <c r="K105" s="142">
        <v>56285</v>
      </c>
      <c r="L105" s="142">
        <v>56285</v>
      </c>
      <c r="M105" s="142">
        <v>56284</v>
      </c>
      <c r="N105" s="142">
        <v>56284</v>
      </c>
      <c r="O105" s="143">
        <f t="shared" si="16"/>
        <v>281423</v>
      </c>
      <c r="P105" s="144">
        <f t="shared" si="17"/>
        <v>-2</v>
      </c>
      <c r="Q105" s="145">
        <f t="shared" si="18"/>
        <v>-7.106689171182375E-06</v>
      </c>
      <c r="R105" s="146">
        <v>25819</v>
      </c>
      <c r="S105" s="35" t="s">
        <v>1278</v>
      </c>
      <c r="T105" s="15">
        <v>2030</v>
      </c>
      <c r="U105" s="51" t="s">
        <v>642</v>
      </c>
      <c r="V105" s="62">
        <v>1</v>
      </c>
      <c r="W105" s="57" t="s">
        <v>1279</v>
      </c>
      <c r="X105" s="41" t="s">
        <v>1280</v>
      </c>
      <c r="Y105" s="5" t="s">
        <v>1281</v>
      </c>
      <c r="Z105" s="5" t="s">
        <v>1282</v>
      </c>
      <c r="AA105" s="5" t="s">
        <v>1283</v>
      </c>
      <c r="AB105" s="5"/>
      <c r="AC105" s="5"/>
      <c r="AD105" s="5"/>
      <c r="AE105" s="5" t="s">
        <v>1278</v>
      </c>
      <c r="AF105" s="5">
        <v>2030</v>
      </c>
      <c r="AG105" s="5" t="s">
        <v>642</v>
      </c>
      <c r="AH105" s="4" t="s">
        <v>1284</v>
      </c>
      <c r="AI105" s="28" t="s">
        <v>307</v>
      </c>
      <c r="AJ105" s="5" t="s">
        <v>1279</v>
      </c>
      <c r="AK105" s="5">
        <v>51.284768</v>
      </c>
      <c r="AL105" s="5">
        <v>4.364602</v>
      </c>
      <c r="AM105" s="5"/>
      <c r="AN105" s="8"/>
    </row>
    <row r="106" spans="1:40" ht="12.75">
      <c r="A106" s="67" t="s">
        <v>502</v>
      </c>
      <c r="B106" s="152">
        <v>57</v>
      </c>
      <c r="C106" s="66" t="s">
        <v>402</v>
      </c>
      <c r="D106" s="141">
        <v>46454</v>
      </c>
      <c r="E106" s="142">
        <v>46454</v>
      </c>
      <c r="F106" s="142">
        <v>46454</v>
      </c>
      <c r="G106" s="142">
        <v>46454</v>
      </c>
      <c r="H106" s="142">
        <v>46454</v>
      </c>
      <c r="I106" s="143">
        <f t="shared" si="15"/>
        <v>232270</v>
      </c>
      <c r="J106" s="141">
        <v>56507</v>
      </c>
      <c r="K106" s="142">
        <v>56507</v>
      </c>
      <c r="L106" s="142">
        <v>56507</v>
      </c>
      <c r="M106" s="142">
        <v>56508</v>
      </c>
      <c r="N106" s="142">
        <v>56508</v>
      </c>
      <c r="O106" s="143">
        <f t="shared" si="16"/>
        <v>282537</v>
      </c>
      <c r="P106" s="144">
        <f t="shared" si="17"/>
        <v>50267</v>
      </c>
      <c r="Q106" s="145">
        <f t="shared" si="18"/>
        <v>0.21641623972101434</v>
      </c>
      <c r="R106" s="146">
        <v>25921</v>
      </c>
      <c r="S106" s="35" t="s">
        <v>1285</v>
      </c>
      <c r="T106" s="15">
        <v>2570</v>
      </c>
      <c r="U106" s="51" t="s">
        <v>979</v>
      </c>
      <c r="V106" s="62">
        <v>1</v>
      </c>
      <c r="W106" s="57" t="s">
        <v>1286</v>
      </c>
      <c r="X106" s="41" t="s">
        <v>1287</v>
      </c>
      <c r="Y106" s="5" t="s">
        <v>1290</v>
      </c>
      <c r="Z106" s="5" t="s">
        <v>1204</v>
      </c>
      <c r="AA106" s="5" t="s">
        <v>1291</v>
      </c>
      <c r="AB106" s="5" t="s">
        <v>1292</v>
      </c>
      <c r="AC106" s="5"/>
      <c r="AD106" s="5" t="s">
        <v>1293</v>
      </c>
      <c r="AE106" s="5" t="s">
        <v>1285</v>
      </c>
      <c r="AF106" s="5">
        <v>2570</v>
      </c>
      <c r="AG106" s="5" t="s">
        <v>979</v>
      </c>
      <c r="AH106" s="4" t="s">
        <v>1294</v>
      </c>
      <c r="AI106" s="28" t="s">
        <v>1295</v>
      </c>
      <c r="AJ106" s="5" t="s">
        <v>1286</v>
      </c>
      <c r="AK106" s="5">
        <v>51.08025</v>
      </c>
      <c r="AL106" s="5">
        <v>4.483188</v>
      </c>
      <c r="AM106" s="5"/>
      <c r="AN106" s="8"/>
    </row>
    <row r="107" spans="1:40" ht="12.75">
      <c r="A107" s="67" t="s">
        <v>503</v>
      </c>
      <c r="B107" s="152">
        <v>137</v>
      </c>
      <c r="C107" s="66" t="s">
        <v>308</v>
      </c>
      <c r="D107" s="141">
        <v>25343</v>
      </c>
      <c r="E107" s="142">
        <v>25343</v>
      </c>
      <c r="F107" s="142">
        <v>25343</v>
      </c>
      <c r="G107" s="142">
        <v>25343</v>
      </c>
      <c r="H107" s="142">
        <v>25343</v>
      </c>
      <c r="I107" s="143">
        <f t="shared" si="15"/>
        <v>126715</v>
      </c>
      <c r="J107" s="141">
        <v>25343</v>
      </c>
      <c r="K107" s="142">
        <v>25343</v>
      </c>
      <c r="L107" s="142">
        <v>25343</v>
      </c>
      <c r="M107" s="142">
        <v>25343</v>
      </c>
      <c r="N107" s="142">
        <v>25342</v>
      </c>
      <c r="O107" s="143">
        <f t="shared" si="16"/>
        <v>126714</v>
      </c>
      <c r="P107" s="144">
        <f t="shared" si="17"/>
        <v>-1</v>
      </c>
      <c r="Q107" s="145">
        <f t="shared" si="18"/>
        <v>-7.891725525786213E-06</v>
      </c>
      <c r="R107" s="146">
        <v>11625</v>
      </c>
      <c r="S107" s="35" t="s">
        <v>1296</v>
      </c>
      <c r="T107" s="15">
        <v>8550</v>
      </c>
      <c r="U107" s="51" t="s">
        <v>1297</v>
      </c>
      <c r="V107" s="62">
        <v>1</v>
      </c>
      <c r="W107" s="57" t="s">
        <v>1300</v>
      </c>
      <c r="X107" s="41" t="s">
        <v>1301</v>
      </c>
      <c r="Y107" s="57" t="s">
        <v>1302</v>
      </c>
      <c r="Z107" s="5" t="s">
        <v>737</v>
      </c>
      <c r="AA107" s="5" t="s">
        <v>1303</v>
      </c>
      <c r="AB107" s="5"/>
      <c r="AC107" s="5"/>
      <c r="AD107" s="5"/>
      <c r="AE107" s="5" t="s">
        <v>1296</v>
      </c>
      <c r="AF107" s="5">
        <v>8550</v>
      </c>
      <c r="AG107" s="5" t="s">
        <v>1297</v>
      </c>
      <c r="AH107" s="4" t="s">
        <v>1304</v>
      </c>
      <c r="AI107" s="28" t="s">
        <v>308</v>
      </c>
      <c r="AJ107" s="5" t="s">
        <v>1300</v>
      </c>
      <c r="AK107" s="5">
        <v>50.824585</v>
      </c>
      <c r="AL107" s="5">
        <v>3.339978</v>
      </c>
      <c r="AM107" s="5"/>
      <c r="AN107" s="8"/>
    </row>
    <row r="108" spans="1:40" ht="12.75">
      <c r="A108" s="67" t="s">
        <v>504</v>
      </c>
      <c r="B108" s="152">
        <v>136</v>
      </c>
      <c r="C108" s="66" t="s">
        <v>309</v>
      </c>
      <c r="D108" s="141">
        <v>19081</v>
      </c>
      <c r="E108" s="142">
        <v>19081</v>
      </c>
      <c r="F108" s="142">
        <v>19081</v>
      </c>
      <c r="G108" s="142">
        <v>19081</v>
      </c>
      <c r="H108" s="142">
        <v>19081</v>
      </c>
      <c r="I108" s="143">
        <f t="shared" si="15"/>
        <v>95405</v>
      </c>
      <c r="J108" s="141">
        <v>19081</v>
      </c>
      <c r="K108" s="142">
        <v>19081</v>
      </c>
      <c r="L108" s="142">
        <v>19081</v>
      </c>
      <c r="M108" s="142">
        <v>19081</v>
      </c>
      <c r="N108" s="142">
        <v>19080</v>
      </c>
      <c r="O108" s="143">
        <f t="shared" si="16"/>
        <v>95404</v>
      </c>
      <c r="P108" s="144">
        <f t="shared" si="17"/>
        <v>-1</v>
      </c>
      <c r="Q108" s="145">
        <f t="shared" si="18"/>
        <v>-1.048163094177454E-05</v>
      </c>
      <c r="R108" s="146">
        <v>8753</v>
      </c>
      <c r="S108" s="35" t="s">
        <v>1305</v>
      </c>
      <c r="T108" s="15">
        <v>9880</v>
      </c>
      <c r="U108" s="51" t="s">
        <v>1082</v>
      </c>
      <c r="V108" s="62">
        <v>1</v>
      </c>
      <c r="W108" s="57" t="s">
        <v>1300</v>
      </c>
      <c r="X108" s="41" t="s">
        <v>1301</v>
      </c>
      <c r="Y108" s="5" t="s">
        <v>1306</v>
      </c>
      <c r="Z108" s="5" t="s">
        <v>1307</v>
      </c>
      <c r="AA108" s="5" t="s">
        <v>1308</v>
      </c>
      <c r="AB108" s="5"/>
      <c r="AC108" s="5"/>
      <c r="AD108" s="5"/>
      <c r="AE108" s="5" t="s">
        <v>1305</v>
      </c>
      <c r="AF108" s="5">
        <v>9880</v>
      </c>
      <c r="AG108" s="5" t="s">
        <v>1082</v>
      </c>
      <c r="AH108" s="4" t="s">
        <v>648</v>
      </c>
      <c r="AI108" s="28"/>
      <c r="AJ108" s="5"/>
      <c r="AK108" s="5"/>
      <c r="AL108" s="5"/>
      <c r="AM108" s="5"/>
      <c r="AN108" s="8"/>
    </row>
    <row r="109" spans="1:40" ht="12.75">
      <c r="A109" s="67" t="s">
        <v>505</v>
      </c>
      <c r="B109" s="152">
        <v>190</v>
      </c>
      <c r="C109" s="66" t="s">
        <v>313</v>
      </c>
      <c r="D109" s="141">
        <v>47350</v>
      </c>
      <c r="E109" s="142">
        <v>47350</v>
      </c>
      <c r="F109" s="142">
        <v>47350</v>
      </c>
      <c r="G109" s="142">
        <v>47350</v>
      </c>
      <c r="H109" s="142">
        <v>47350</v>
      </c>
      <c r="I109" s="143">
        <f t="shared" si="15"/>
        <v>236750</v>
      </c>
      <c r="J109" s="141">
        <v>57009</v>
      </c>
      <c r="K109" s="142">
        <v>57009</v>
      </c>
      <c r="L109" s="142">
        <v>57009</v>
      </c>
      <c r="M109" s="142">
        <v>57010</v>
      </c>
      <c r="N109" s="142">
        <v>57010</v>
      </c>
      <c r="O109" s="143">
        <f t="shared" si="16"/>
        <v>285047</v>
      </c>
      <c r="P109" s="144">
        <f t="shared" si="17"/>
        <v>48297</v>
      </c>
      <c r="Q109" s="145">
        <f t="shared" si="18"/>
        <v>0.204</v>
      </c>
      <c r="R109" s="146">
        <v>26151</v>
      </c>
      <c r="S109" s="35" t="s">
        <v>1309</v>
      </c>
      <c r="T109" s="15">
        <v>9000</v>
      </c>
      <c r="U109" s="51" t="s">
        <v>624</v>
      </c>
      <c r="V109" s="62">
        <v>1</v>
      </c>
      <c r="W109" s="57" t="s">
        <v>1310</v>
      </c>
      <c r="X109" s="41" t="s">
        <v>1311</v>
      </c>
      <c r="Y109" s="5" t="s">
        <v>1312</v>
      </c>
      <c r="Z109" s="5" t="s">
        <v>1313</v>
      </c>
      <c r="AA109" s="5" t="s">
        <v>1314</v>
      </c>
      <c r="AB109" s="5"/>
      <c r="AC109" s="5"/>
      <c r="AD109" s="5"/>
      <c r="AE109" s="5" t="s">
        <v>1309</v>
      </c>
      <c r="AF109" s="5">
        <v>9000</v>
      </c>
      <c r="AG109" s="5" t="s">
        <v>624</v>
      </c>
      <c r="AH109" s="4" t="s">
        <v>1315</v>
      </c>
      <c r="AI109" s="28" t="s">
        <v>313</v>
      </c>
      <c r="AJ109" s="5" t="s">
        <v>1310</v>
      </c>
      <c r="AK109" s="5">
        <v>51.099871</v>
      </c>
      <c r="AL109" s="5">
        <v>3.751159</v>
      </c>
      <c r="AM109" s="5"/>
      <c r="AN109" s="8"/>
    </row>
    <row r="110" spans="1:40" ht="12.75">
      <c r="A110" s="67" t="s">
        <v>506</v>
      </c>
      <c r="B110" s="152">
        <v>36</v>
      </c>
      <c r="C110" s="66" t="s">
        <v>314</v>
      </c>
      <c r="D110" s="141">
        <v>62839</v>
      </c>
      <c r="E110" s="142">
        <v>62839</v>
      </c>
      <c r="F110" s="142">
        <v>62839</v>
      </c>
      <c r="G110" s="142">
        <v>62839</v>
      </c>
      <c r="H110" s="142">
        <v>62839</v>
      </c>
      <c r="I110" s="143">
        <f t="shared" si="15"/>
        <v>314195</v>
      </c>
      <c r="J110" s="141">
        <v>62839</v>
      </c>
      <c r="K110" s="142">
        <v>62839</v>
      </c>
      <c r="L110" s="142">
        <v>62839</v>
      </c>
      <c r="M110" s="142">
        <v>62838</v>
      </c>
      <c r="N110" s="142">
        <v>62838</v>
      </c>
      <c r="O110" s="143">
        <f t="shared" si="16"/>
        <v>314193</v>
      </c>
      <c r="P110" s="144">
        <f t="shared" si="17"/>
        <v>-2</v>
      </c>
      <c r="Q110" s="145">
        <f t="shared" si="18"/>
        <v>-6.365473670809529E-06</v>
      </c>
      <c r="R110" s="146">
        <v>28825</v>
      </c>
      <c r="S110" s="35" t="s">
        <v>1316</v>
      </c>
      <c r="T110" s="15">
        <v>3600</v>
      </c>
      <c r="U110" s="51" t="s">
        <v>913</v>
      </c>
      <c r="V110" s="62">
        <v>1</v>
      </c>
      <c r="W110" s="57" t="s">
        <v>1317</v>
      </c>
      <c r="X110" s="41" t="s">
        <v>1318</v>
      </c>
      <c r="Y110" s="5" t="s">
        <v>1319</v>
      </c>
      <c r="Z110" s="5" t="s">
        <v>1320</v>
      </c>
      <c r="AA110" s="5" t="s">
        <v>1321</v>
      </c>
      <c r="AB110" s="5"/>
      <c r="AC110" s="5"/>
      <c r="AD110" s="5"/>
      <c r="AE110" s="5" t="s">
        <v>1316</v>
      </c>
      <c r="AF110" s="5">
        <v>3600</v>
      </c>
      <c r="AG110" s="5" t="s">
        <v>913</v>
      </c>
      <c r="AH110" s="4" t="s">
        <v>1322</v>
      </c>
      <c r="AI110" s="28" t="s">
        <v>314</v>
      </c>
      <c r="AJ110" s="5" t="s">
        <v>1317</v>
      </c>
      <c r="AK110" s="5">
        <v>50.920416</v>
      </c>
      <c r="AL110" s="5">
        <v>5.507041</v>
      </c>
      <c r="AM110" s="5"/>
      <c r="AN110" s="8"/>
    </row>
    <row r="111" spans="1:40" ht="12.75">
      <c r="A111" s="67" t="s">
        <v>507</v>
      </c>
      <c r="B111" s="152">
        <v>191</v>
      </c>
      <c r="C111" s="66" t="s">
        <v>315</v>
      </c>
      <c r="D111" s="141">
        <v>3711</v>
      </c>
      <c r="E111" s="142">
        <v>3711</v>
      </c>
      <c r="F111" s="142">
        <v>3711</v>
      </c>
      <c r="G111" s="142">
        <v>3712</v>
      </c>
      <c r="H111" s="142">
        <v>3712</v>
      </c>
      <c r="I111" s="143">
        <f t="shared" si="15"/>
        <v>18557</v>
      </c>
      <c r="J111" s="141">
        <v>3711</v>
      </c>
      <c r="K111" s="142">
        <v>3711</v>
      </c>
      <c r="L111" s="142">
        <v>3711</v>
      </c>
      <c r="M111" s="142">
        <v>3712</v>
      </c>
      <c r="N111" s="142">
        <v>3712</v>
      </c>
      <c r="O111" s="143">
        <f t="shared" si="16"/>
        <v>18557</v>
      </c>
      <c r="P111" s="144">
        <f t="shared" si="17"/>
        <v>0</v>
      </c>
      <c r="Q111" s="145">
        <f t="shared" si="18"/>
        <v>0</v>
      </c>
      <c r="R111" s="146">
        <v>1702</v>
      </c>
      <c r="S111" s="35" t="s">
        <v>1323</v>
      </c>
      <c r="T111" s="15">
        <v>9041</v>
      </c>
      <c r="U111" s="51" t="s">
        <v>624</v>
      </c>
      <c r="V111" s="62">
        <v>1</v>
      </c>
      <c r="W111" s="57" t="s">
        <v>1324</v>
      </c>
      <c r="X111" s="41" t="s">
        <v>1325</v>
      </c>
      <c r="Y111" s="57" t="s">
        <v>1326</v>
      </c>
      <c r="Z111" s="5" t="s">
        <v>1327</v>
      </c>
      <c r="AA111" s="5" t="s">
        <v>1328</v>
      </c>
      <c r="AB111" s="5" t="s">
        <v>1329</v>
      </c>
      <c r="AC111" s="5"/>
      <c r="AD111" s="5"/>
      <c r="AE111" s="5" t="s">
        <v>1323</v>
      </c>
      <c r="AF111" s="5">
        <v>9041</v>
      </c>
      <c r="AG111" s="5" t="s">
        <v>624</v>
      </c>
      <c r="AH111" s="4" t="s">
        <v>648</v>
      </c>
      <c r="AI111" s="28"/>
      <c r="AJ111" s="5"/>
      <c r="AK111" s="5"/>
      <c r="AL111" s="5"/>
      <c r="AM111" s="5"/>
      <c r="AN111" s="8"/>
    </row>
    <row r="112" spans="1:40" ht="12.75">
      <c r="A112" s="67" t="s">
        <v>508</v>
      </c>
      <c r="B112" s="152">
        <v>13</v>
      </c>
      <c r="C112" s="66" t="s">
        <v>316</v>
      </c>
      <c r="D112" s="141">
        <v>11972</v>
      </c>
      <c r="E112" s="142">
        <v>11972</v>
      </c>
      <c r="F112" s="142">
        <v>11972</v>
      </c>
      <c r="G112" s="142">
        <v>11972</v>
      </c>
      <c r="H112" s="142">
        <v>11972</v>
      </c>
      <c r="I112" s="143">
        <f t="shared" si="15"/>
        <v>59860</v>
      </c>
      <c r="J112" s="141">
        <v>14914</v>
      </c>
      <c r="K112" s="142">
        <v>14914</v>
      </c>
      <c r="L112" s="142">
        <v>14914</v>
      </c>
      <c r="M112" s="142">
        <v>14913</v>
      </c>
      <c r="N112" s="142">
        <v>14913</v>
      </c>
      <c r="O112" s="143">
        <f t="shared" si="16"/>
        <v>74568</v>
      </c>
      <c r="P112" s="144">
        <f t="shared" si="17"/>
        <v>14708</v>
      </c>
      <c r="Q112" s="145">
        <f t="shared" si="18"/>
        <v>0.2457066488473104</v>
      </c>
      <c r="R112" s="146">
        <v>6841</v>
      </c>
      <c r="S112" s="35" t="s">
        <v>1330</v>
      </c>
      <c r="T112" s="15">
        <v>9600</v>
      </c>
      <c r="U112" s="51" t="s">
        <v>1331</v>
      </c>
      <c r="V112" s="62">
        <v>1</v>
      </c>
      <c r="W112" s="57" t="s">
        <v>1332</v>
      </c>
      <c r="X112" s="41" t="s">
        <v>1333</v>
      </c>
      <c r="Y112" s="5" t="s">
        <v>1334</v>
      </c>
      <c r="Z112" s="5" t="s">
        <v>1335</v>
      </c>
      <c r="AA112" s="5" t="s">
        <v>1336</v>
      </c>
      <c r="AB112" s="5"/>
      <c r="AC112" s="5"/>
      <c r="AD112" s="5"/>
      <c r="AE112" s="5" t="s">
        <v>1330</v>
      </c>
      <c r="AF112" s="5">
        <v>9600</v>
      </c>
      <c r="AG112" s="5" t="s">
        <v>1331</v>
      </c>
      <c r="AH112" s="4" t="s">
        <v>1337</v>
      </c>
      <c r="AI112" s="28" t="s">
        <v>316</v>
      </c>
      <c r="AJ112" s="5" t="s">
        <v>1332</v>
      </c>
      <c r="AK112" s="5">
        <v>50.752577</v>
      </c>
      <c r="AL112" s="5">
        <v>3.636001</v>
      </c>
      <c r="AM112" s="5"/>
      <c r="AN112" s="8"/>
    </row>
    <row r="113" spans="1:40" ht="12.75">
      <c r="A113" s="67" t="s">
        <v>509</v>
      </c>
      <c r="B113" s="152">
        <v>200</v>
      </c>
      <c r="C113" s="66" t="s">
        <v>317</v>
      </c>
      <c r="D113" s="141">
        <v>8900</v>
      </c>
      <c r="E113" s="142">
        <v>8900</v>
      </c>
      <c r="F113" s="142">
        <v>8900</v>
      </c>
      <c r="G113" s="142">
        <v>8900</v>
      </c>
      <c r="H113" s="142">
        <v>8900</v>
      </c>
      <c r="I113" s="143">
        <f t="shared" si="15"/>
        <v>44500</v>
      </c>
      <c r="J113" s="141">
        <v>8900</v>
      </c>
      <c r="K113" s="142">
        <v>8900</v>
      </c>
      <c r="L113" s="142">
        <v>8900</v>
      </c>
      <c r="M113" s="142">
        <v>8900</v>
      </c>
      <c r="N113" s="142">
        <v>8899</v>
      </c>
      <c r="O113" s="143">
        <f t="shared" si="16"/>
        <v>44499</v>
      </c>
      <c r="P113" s="144">
        <f t="shared" si="17"/>
        <v>-1</v>
      </c>
      <c r="Q113" s="145">
        <f t="shared" si="18"/>
        <v>-2.2471910112359552E-05</v>
      </c>
      <c r="R113" s="146">
        <v>4082</v>
      </c>
      <c r="S113" s="35" t="s">
        <v>1338</v>
      </c>
      <c r="T113" s="15">
        <v>9000</v>
      </c>
      <c r="U113" s="51" t="s">
        <v>624</v>
      </c>
      <c r="V113" s="62">
        <v>1</v>
      </c>
      <c r="W113" s="57" t="s">
        <v>1339</v>
      </c>
      <c r="X113" s="41" t="s">
        <v>1340</v>
      </c>
      <c r="Y113" s="5" t="s">
        <v>1341</v>
      </c>
      <c r="Z113" s="5" t="s">
        <v>1342</v>
      </c>
      <c r="AA113" s="5" t="s">
        <v>1343</v>
      </c>
      <c r="AB113" s="5" t="s">
        <v>1344</v>
      </c>
      <c r="AC113" s="5"/>
      <c r="AD113" s="5"/>
      <c r="AE113" s="5" t="s">
        <v>1338</v>
      </c>
      <c r="AF113" s="5">
        <v>9000</v>
      </c>
      <c r="AG113" s="5" t="s">
        <v>624</v>
      </c>
      <c r="AH113" s="4" t="s">
        <v>648</v>
      </c>
      <c r="AI113" s="28"/>
      <c r="AJ113" s="5"/>
      <c r="AK113" s="5"/>
      <c r="AL113" s="5"/>
      <c r="AM113" s="5"/>
      <c r="AN113" s="8"/>
    </row>
    <row r="114" spans="1:40" ht="12.75">
      <c r="A114" s="67" t="s">
        <v>510</v>
      </c>
      <c r="B114" s="152">
        <v>169</v>
      </c>
      <c r="C114" s="66" t="s">
        <v>318</v>
      </c>
      <c r="D114" s="141">
        <v>12688</v>
      </c>
      <c r="E114" s="142">
        <v>12688</v>
      </c>
      <c r="F114" s="142">
        <v>12688</v>
      </c>
      <c r="G114" s="142">
        <v>12688</v>
      </c>
      <c r="H114" s="142">
        <v>12688</v>
      </c>
      <c r="I114" s="143">
        <f t="shared" si="15"/>
        <v>63440</v>
      </c>
      <c r="J114" s="141">
        <v>13891</v>
      </c>
      <c r="K114" s="142">
        <v>13891</v>
      </c>
      <c r="L114" s="142">
        <v>13891</v>
      </c>
      <c r="M114" s="142">
        <v>13892</v>
      </c>
      <c r="N114" s="142">
        <v>13892</v>
      </c>
      <c r="O114" s="143">
        <f t="shared" si="16"/>
        <v>69457</v>
      </c>
      <c r="P114" s="144">
        <f t="shared" si="17"/>
        <v>6017</v>
      </c>
      <c r="Q114" s="145">
        <f t="shared" si="18"/>
        <v>0.09484552332912989</v>
      </c>
      <c r="R114" s="146">
        <v>6372</v>
      </c>
      <c r="S114" s="35" t="s">
        <v>1345</v>
      </c>
      <c r="T114" s="15">
        <v>9600</v>
      </c>
      <c r="U114" s="51" t="s">
        <v>1331</v>
      </c>
      <c r="V114" s="62">
        <v>1</v>
      </c>
      <c r="W114" s="57" t="s">
        <v>1346</v>
      </c>
      <c r="X114" s="41" t="s">
        <v>1347</v>
      </c>
      <c r="Y114" s="5" t="s">
        <v>1348</v>
      </c>
      <c r="Z114" s="5" t="s">
        <v>784</v>
      </c>
      <c r="AA114" s="5" t="s">
        <v>1349</v>
      </c>
      <c r="AB114" s="5" t="s">
        <v>1350</v>
      </c>
      <c r="AC114" s="5"/>
      <c r="AD114" s="5" t="s">
        <v>1351</v>
      </c>
      <c r="AE114" s="5" t="s">
        <v>1345</v>
      </c>
      <c r="AF114" s="5">
        <v>9600</v>
      </c>
      <c r="AG114" s="5" t="s">
        <v>1331</v>
      </c>
      <c r="AH114" s="4" t="s">
        <v>1352</v>
      </c>
      <c r="AI114" s="28" t="s">
        <v>318</v>
      </c>
      <c r="AJ114" s="5" t="s">
        <v>1346</v>
      </c>
      <c r="AK114" s="5">
        <v>50.747592</v>
      </c>
      <c r="AL114" s="5">
        <v>3.589416</v>
      </c>
      <c r="AM114" s="5"/>
      <c r="AN114" s="8"/>
    </row>
    <row r="115" spans="1:40" ht="12.75">
      <c r="A115" s="67" t="s">
        <v>612</v>
      </c>
      <c r="B115" s="152">
        <v>246</v>
      </c>
      <c r="C115" s="66" t="s">
        <v>613</v>
      </c>
      <c r="D115" s="141">
        <v>13002</v>
      </c>
      <c r="E115" s="142">
        <v>13002</v>
      </c>
      <c r="F115" s="142">
        <v>13002</v>
      </c>
      <c r="G115" s="142">
        <v>13002</v>
      </c>
      <c r="H115" s="142">
        <v>13002</v>
      </c>
      <c r="I115" s="143">
        <f t="shared" si="15"/>
        <v>65010</v>
      </c>
      <c r="J115" s="147" t="s">
        <v>526</v>
      </c>
      <c r="K115" s="142"/>
      <c r="L115" s="142"/>
      <c r="M115" s="142"/>
      <c r="N115" s="142"/>
      <c r="O115" s="143"/>
      <c r="P115" s="144"/>
      <c r="Q115" s="145"/>
      <c r="R115" s="146"/>
      <c r="S115" s="12" t="s">
        <v>1738</v>
      </c>
      <c r="T115" s="38"/>
      <c r="U115" s="52"/>
      <c r="V115" s="63"/>
      <c r="W115" s="58"/>
      <c r="X115" s="42"/>
      <c r="Y115" s="191" t="s">
        <v>1738</v>
      </c>
      <c r="Z115" s="192"/>
      <c r="AA115" s="192"/>
      <c r="AB115" s="192"/>
      <c r="AC115" s="192"/>
      <c r="AD115" s="192"/>
      <c r="AE115" s="189" t="s">
        <v>1738</v>
      </c>
      <c r="AF115" s="192"/>
      <c r="AG115" s="192"/>
      <c r="AH115" s="193"/>
      <c r="AI115" s="195"/>
      <c r="AJ115" s="189" t="s">
        <v>1738</v>
      </c>
      <c r="AK115" s="192"/>
      <c r="AL115" s="192"/>
      <c r="AM115" s="192"/>
      <c r="AN115" s="203"/>
    </row>
    <row r="116" spans="1:40" ht="12.75">
      <c r="A116" s="67" t="s">
        <v>511</v>
      </c>
      <c r="B116" s="152">
        <v>261</v>
      </c>
      <c r="C116" s="66" t="s">
        <v>319</v>
      </c>
      <c r="D116" s="141">
        <v>12974</v>
      </c>
      <c r="E116" s="142">
        <v>12974</v>
      </c>
      <c r="F116" s="142">
        <v>12974</v>
      </c>
      <c r="G116" s="142">
        <v>12975</v>
      </c>
      <c r="H116" s="142">
        <v>12975</v>
      </c>
      <c r="I116" s="143">
        <f t="shared" si="15"/>
        <v>64872</v>
      </c>
      <c r="J116" s="141">
        <v>12974</v>
      </c>
      <c r="K116" s="142">
        <v>12974</v>
      </c>
      <c r="L116" s="142">
        <v>12974</v>
      </c>
      <c r="M116" s="142">
        <v>12975</v>
      </c>
      <c r="N116" s="142">
        <v>12975</v>
      </c>
      <c r="O116" s="143">
        <f>IF(SUM(J116:N116)&lt;&gt;0,SUM(J116:N116),"")</f>
        <v>64872</v>
      </c>
      <c r="P116" s="144">
        <f>IF(SUM(D116:I116)&gt;0,O116-I116,"")</f>
        <v>0</v>
      </c>
      <c r="Q116" s="145">
        <f>IF(P116&lt;&gt;"",P116/I116,"")</f>
        <v>0</v>
      </c>
      <c r="R116" s="146">
        <v>5952</v>
      </c>
      <c r="S116" s="35" t="s">
        <v>1353</v>
      </c>
      <c r="T116" s="15">
        <v>9270</v>
      </c>
      <c r="U116" s="51" t="s">
        <v>1354</v>
      </c>
      <c r="V116" s="62">
        <v>1</v>
      </c>
      <c r="W116" s="57" t="s">
        <v>1355</v>
      </c>
      <c r="X116" s="41" t="s">
        <v>1356</v>
      </c>
      <c r="Y116" s="5" t="s">
        <v>1357</v>
      </c>
      <c r="Z116" s="5" t="s">
        <v>670</v>
      </c>
      <c r="AA116" s="5" t="s">
        <v>1358</v>
      </c>
      <c r="AB116" s="5"/>
      <c r="AC116" s="5"/>
      <c r="AD116" s="5"/>
      <c r="AE116" s="5" t="s">
        <v>1353</v>
      </c>
      <c r="AF116" s="5">
        <v>9270</v>
      </c>
      <c r="AG116" s="5" t="s">
        <v>1354</v>
      </c>
      <c r="AH116" s="4" t="s">
        <v>1359</v>
      </c>
      <c r="AI116" s="28" t="s">
        <v>319</v>
      </c>
      <c r="AJ116" s="5" t="s">
        <v>1355</v>
      </c>
      <c r="AK116" s="5">
        <v>51.029786</v>
      </c>
      <c r="AL116" s="5">
        <v>3.867692</v>
      </c>
      <c r="AM116" s="5"/>
      <c r="AN116" s="8"/>
    </row>
    <row r="117" spans="1:40" ht="12.75">
      <c r="A117" s="67" t="s">
        <v>512</v>
      </c>
      <c r="B117" s="152">
        <v>12</v>
      </c>
      <c r="C117" s="66" t="s">
        <v>320</v>
      </c>
      <c r="D117" s="141">
        <v>9095</v>
      </c>
      <c r="E117" s="142">
        <v>9095</v>
      </c>
      <c r="F117" s="142">
        <v>9095</v>
      </c>
      <c r="G117" s="142">
        <v>9095</v>
      </c>
      <c r="H117" s="142">
        <v>9096</v>
      </c>
      <c r="I117" s="143">
        <f t="shared" si="15"/>
        <v>45476</v>
      </c>
      <c r="J117" s="141">
        <v>9095</v>
      </c>
      <c r="K117" s="142">
        <v>9095</v>
      </c>
      <c r="L117" s="142">
        <v>9095</v>
      </c>
      <c r="M117" s="142">
        <v>9095</v>
      </c>
      <c r="N117" s="142">
        <v>9096</v>
      </c>
      <c r="O117" s="143">
        <f>IF(SUM(J117:N117)&lt;&gt;0,SUM(J117:N117),"")</f>
        <v>45476</v>
      </c>
      <c r="P117" s="144">
        <f>IF(SUM(D117:I117)&gt;0,O117-I117,"")</f>
        <v>0</v>
      </c>
      <c r="Q117" s="145">
        <f>IF(P117&lt;&gt;"",P117/I117,"")</f>
        <v>0</v>
      </c>
      <c r="R117" s="146">
        <v>4172</v>
      </c>
      <c r="S117" s="35" t="s">
        <v>1360</v>
      </c>
      <c r="T117" s="15">
        <v>9700</v>
      </c>
      <c r="U117" s="51" t="s">
        <v>1361</v>
      </c>
      <c r="V117" s="62">
        <v>1</v>
      </c>
      <c r="W117" s="57" t="s">
        <v>1362</v>
      </c>
      <c r="X117" s="41" t="s">
        <v>1363</v>
      </c>
      <c r="Y117" s="5" t="s">
        <v>1364</v>
      </c>
      <c r="Z117" s="5" t="s">
        <v>1365</v>
      </c>
      <c r="AA117" s="5" t="s">
        <v>1366</v>
      </c>
      <c r="AB117" s="5" t="s">
        <v>1367</v>
      </c>
      <c r="AC117" s="5"/>
      <c r="AD117" s="5" t="s">
        <v>1368</v>
      </c>
      <c r="AE117" s="5" t="s">
        <v>1360</v>
      </c>
      <c r="AF117" s="5">
        <v>9700</v>
      </c>
      <c r="AG117" s="5" t="s">
        <v>1361</v>
      </c>
      <c r="AH117" s="4" t="s">
        <v>1369</v>
      </c>
      <c r="AI117" s="28" t="s">
        <v>320</v>
      </c>
      <c r="AJ117" s="5" t="s">
        <v>1362</v>
      </c>
      <c r="AK117" s="5">
        <v>50.857067</v>
      </c>
      <c r="AL117" s="5">
        <v>3.618664</v>
      </c>
      <c r="AM117" s="5"/>
      <c r="AN117" s="8"/>
    </row>
    <row r="118" spans="1:40" ht="12.75">
      <c r="A118" s="67" t="s">
        <v>513</v>
      </c>
      <c r="B118" s="152">
        <v>139</v>
      </c>
      <c r="C118" s="66" t="s">
        <v>321</v>
      </c>
      <c r="D118" s="141">
        <v>8084</v>
      </c>
      <c r="E118" s="142">
        <v>8084</v>
      </c>
      <c r="F118" s="142">
        <v>8084</v>
      </c>
      <c r="G118" s="142">
        <v>8084</v>
      </c>
      <c r="H118" s="142">
        <v>8084</v>
      </c>
      <c r="I118" s="143">
        <f t="shared" si="15"/>
        <v>40420</v>
      </c>
      <c r="J118" s="141">
        <v>8084</v>
      </c>
      <c r="K118" s="142">
        <v>8084</v>
      </c>
      <c r="L118" s="142">
        <v>8084</v>
      </c>
      <c r="M118" s="142">
        <v>8083</v>
      </c>
      <c r="N118" s="142">
        <v>8083</v>
      </c>
      <c r="O118" s="143">
        <f>IF(SUM(J118:N118)&lt;&gt;0,SUM(J118:N118),"")</f>
        <v>40418</v>
      </c>
      <c r="P118" s="144">
        <f>IF(SUM(D118:I118)&gt;0,O118-I118,"")</f>
        <v>-2</v>
      </c>
      <c r="Q118" s="145">
        <f>IF(P118&lt;&gt;"",P118/I118,"")</f>
        <v>-4.948045522018802E-05</v>
      </c>
      <c r="R118" s="146">
        <v>3708</v>
      </c>
      <c r="S118" s="35" t="s">
        <v>1370</v>
      </c>
      <c r="T118" s="15">
        <v>8530</v>
      </c>
      <c r="U118" s="51" t="s">
        <v>1371</v>
      </c>
      <c r="V118" s="62">
        <v>1</v>
      </c>
      <c r="W118" s="57" t="s">
        <v>1372</v>
      </c>
      <c r="X118" s="41" t="s">
        <v>1373</v>
      </c>
      <c r="Y118" s="5" t="s">
        <v>1374</v>
      </c>
      <c r="Z118" s="5" t="s">
        <v>1375</v>
      </c>
      <c r="AA118" s="5" t="s">
        <v>1376</v>
      </c>
      <c r="AB118" s="5" t="s">
        <v>1377</v>
      </c>
      <c r="AC118" s="5"/>
      <c r="AD118" s="5"/>
      <c r="AE118" s="5" t="s">
        <v>1370</v>
      </c>
      <c r="AF118" s="5">
        <v>8530</v>
      </c>
      <c r="AG118" s="5" t="s">
        <v>1371</v>
      </c>
      <c r="AH118" s="4" t="s">
        <v>648</v>
      </c>
      <c r="AI118" s="28"/>
      <c r="AJ118" s="5"/>
      <c r="AK118" s="5"/>
      <c r="AL118" s="5"/>
      <c r="AM118" s="5"/>
      <c r="AN118" s="8"/>
    </row>
    <row r="119" spans="1:40" ht="12.75">
      <c r="A119" s="67" t="s">
        <v>601</v>
      </c>
      <c r="B119" s="152">
        <v>247</v>
      </c>
      <c r="C119" s="66" t="s">
        <v>602</v>
      </c>
      <c r="D119" s="141">
        <v>5822</v>
      </c>
      <c r="E119" s="142">
        <v>5822</v>
      </c>
      <c r="F119" s="142">
        <v>5822</v>
      </c>
      <c r="G119" s="142">
        <v>5822</v>
      </c>
      <c r="H119" s="142">
        <v>5822</v>
      </c>
      <c r="I119" s="143">
        <f t="shared" si="15"/>
        <v>29110</v>
      </c>
      <c r="J119" s="147" t="s">
        <v>526</v>
      </c>
      <c r="K119" s="142"/>
      <c r="L119" s="142"/>
      <c r="M119" s="142"/>
      <c r="N119" s="142"/>
      <c r="O119" s="143"/>
      <c r="P119" s="144"/>
      <c r="Q119" s="145"/>
      <c r="R119" s="146"/>
      <c r="S119" s="12" t="s">
        <v>1738</v>
      </c>
      <c r="T119" s="38"/>
      <c r="U119" s="52"/>
      <c r="V119" s="63"/>
      <c r="W119" s="58"/>
      <c r="X119" s="42"/>
      <c r="Y119" s="189" t="s">
        <v>1738</v>
      </c>
      <c r="Z119" s="192"/>
      <c r="AA119" s="192"/>
      <c r="AB119" s="192"/>
      <c r="AC119" s="192"/>
      <c r="AD119" s="192"/>
      <c r="AE119" s="189" t="s">
        <v>1738</v>
      </c>
      <c r="AF119" s="192"/>
      <c r="AG119" s="192"/>
      <c r="AH119" s="193"/>
      <c r="AI119" s="195"/>
      <c r="AJ119" s="189" t="s">
        <v>1738</v>
      </c>
      <c r="AK119" s="192"/>
      <c r="AL119" s="192"/>
      <c r="AM119" s="192"/>
      <c r="AN119" s="203"/>
    </row>
    <row r="120" spans="1:40" ht="12.75">
      <c r="A120" s="67" t="s">
        <v>514</v>
      </c>
      <c r="B120" s="152">
        <v>199</v>
      </c>
      <c r="C120" s="66" t="s">
        <v>403</v>
      </c>
      <c r="D120" s="141">
        <v>26055</v>
      </c>
      <c r="E120" s="142">
        <v>26055</v>
      </c>
      <c r="F120" s="142">
        <v>26055</v>
      </c>
      <c r="G120" s="142">
        <v>26055</v>
      </c>
      <c r="H120" s="142">
        <v>26055</v>
      </c>
      <c r="I120" s="143">
        <f t="shared" si="15"/>
        <v>130275</v>
      </c>
      <c r="J120" s="141">
        <v>32351</v>
      </c>
      <c r="K120" s="142">
        <v>32351</v>
      </c>
      <c r="L120" s="142">
        <v>32351</v>
      </c>
      <c r="M120" s="142">
        <v>32350</v>
      </c>
      <c r="N120" s="142">
        <v>32350</v>
      </c>
      <c r="O120" s="143">
        <f>IF(SUM(J120:N120)&lt;&gt;0,SUM(J120:N120),"")</f>
        <v>161753</v>
      </c>
      <c r="P120" s="144">
        <f>IF(SUM(D120:I120)&gt;0,O120-I120,"")</f>
        <v>31478</v>
      </c>
      <c r="Q120" s="145">
        <f>IF(P120&lt;&gt;"",P120/I120,"")</f>
        <v>0.24162732680867396</v>
      </c>
      <c r="R120" s="146">
        <v>14840</v>
      </c>
      <c r="S120" s="35" t="s">
        <v>1378</v>
      </c>
      <c r="T120" s="15">
        <v>9052</v>
      </c>
      <c r="U120" s="51" t="s">
        <v>624</v>
      </c>
      <c r="V120" s="62">
        <v>1</v>
      </c>
      <c r="W120" s="57" t="s">
        <v>1379</v>
      </c>
      <c r="X120" s="41" t="s">
        <v>1380</v>
      </c>
      <c r="Y120" s="5" t="s">
        <v>1381</v>
      </c>
      <c r="Z120" s="5" t="s">
        <v>1382</v>
      </c>
      <c r="AA120" s="5" t="s">
        <v>1383</v>
      </c>
      <c r="AB120" s="5" t="s">
        <v>1384</v>
      </c>
      <c r="AC120" s="5" t="s">
        <v>1385</v>
      </c>
      <c r="AD120" s="5" t="s">
        <v>1386</v>
      </c>
      <c r="AE120" s="5" t="s">
        <v>1378</v>
      </c>
      <c r="AF120" s="5">
        <v>9052</v>
      </c>
      <c r="AG120" s="5" t="s">
        <v>624</v>
      </c>
      <c r="AH120" s="4" t="s">
        <v>648</v>
      </c>
      <c r="AI120" s="28"/>
      <c r="AJ120" s="5"/>
      <c r="AK120" s="5"/>
      <c r="AL120" s="5"/>
      <c r="AM120" s="5"/>
      <c r="AN120" s="8"/>
    </row>
    <row r="121" spans="1:40" ht="12.75">
      <c r="A121" s="67" t="s">
        <v>515</v>
      </c>
      <c r="B121" s="152">
        <v>63</v>
      </c>
      <c r="C121" s="66" t="s">
        <v>322</v>
      </c>
      <c r="D121" s="141">
        <v>69814</v>
      </c>
      <c r="E121" s="142">
        <v>69814</v>
      </c>
      <c r="F121" s="142">
        <v>69814</v>
      </c>
      <c r="G121" s="142">
        <v>69814</v>
      </c>
      <c r="H121" s="142">
        <v>69814</v>
      </c>
      <c r="I121" s="143">
        <f t="shared" si="15"/>
        <v>349070</v>
      </c>
      <c r="J121" s="141">
        <v>69814</v>
      </c>
      <c r="K121" s="142">
        <v>69814</v>
      </c>
      <c r="L121" s="142">
        <v>69814</v>
      </c>
      <c r="M121" s="142">
        <v>69814</v>
      </c>
      <c r="N121" s="142">
        <v>69813</v>
      </c>
      <c r="O121" s="143">
        <f>IF(SUM(J121:N121)&lt;&gt;0,SUM(J121:N121),"")</f>
        <v>349069</v>
      </c>
      <c r="P121" s="144">
        <f>IF(SUM(D121:I121)&gt;0,O121-I121,"")</f>
        <v>-1</v>
      </c>
      <c r="Q121" s="145">
        <f>IF(P121&lt;&gt;"",P121/I121,"")</f>
        <v>-2.8647549202165753E-06</v>
      </c>
      <c r="R121" s="146">
        <v>32025</v>
      </c>
      <c r="S121" s="35" t="s">
        <v>1387</v>
      </c>
      <c r="T121" s="15">
        <v>3620</v>
      </c>
      <c r="U121" s="51" t="s">
        <v>999</v>
      </c>
      <c r="V121" s="62">
        <v>1</v>
      </c>
      <c r="W121" s="57" t="s">
        <v>1388</v>
      </c>
      <c r="X121" s="41" t="s">
        <v>1389</v>
      </c>
      <c r="Y121" s="5" t="s">
        <v>1390</v>
      </c>
      <c r="Z121" s="5" t="s">
        <v>1112</v>
      </c>
      <c r="AA121" s="5" t="s">
        <v>1391</v>
      </c>
      <c r="AB121" s="5" t="s">
        <v>1392</v>
      </c>
      <c r="AC121" s="5" t="s">
        <v>1393</v>
      </c>
      <c r="AD121" s="5"/>
      <c r="AE121" s="5" t="s">
        <v>1387</v>
      </c>
      <c r="AF121" s="5">
        <v>3620</v>
      </c>
      <c r="AG121" s="5" t="s">
        <v>999</v>
      </c>
      <c r="AH121" s="4" t="s">
        <v>1394</v>
      </c>
      <c r="AI121" s="28" t="s">
        <v>322</v>
      </c>
      <c r="AJ121" s="5" t="s">
        <v>1388</v>
      </c>
      <c r="AK121" s="5">
        <v>50.881697</v>
      </c>
      <c r="AL121" s="5">
        <v>5.65382</v>
      </c>
      <c r="AM121" s="5"/>
      <c r="AN121" s="8"/>
    </row>
    <row r="122" spans="1:40" ht="12.75">
      <c r="A122" s="67" t="s">
        <v>516</v>
      </c>
      <c r="B122" s="152">
        <v>273</v>
      </c>
      <c r="C122" s="66" t="s">
        <v>404</v>
      </c>
      <c r="D122" s="141">
        <v>25262</v>
      </c>
      <c r="E122" s="142">
        <v>25262</v>
      </c>
      <c r="F122" s="142">
        <v>25262</v>
      </c>
      <c r="G122" s="142">
        <v>25262</v>
      </c>
      <c r="H122" s="142">
        <v>25262</v>
      </c>
      <c r="I122" s="143">
        <f t="shared" si="15"/>
        <v>126310</v>
      </c>
      <c r="J122" s="141">
        <v>25218</v>
      </c>
      <c r="K122" s="142">
        <v>25218</v>
      </c>
      <c r="L122" s="142">
        <v>25218</v>
      </c>
      <c r="M122" s="142">
        <v>25218</v>
      </c>
      <c r="N122" s="142">
        <v>25217</v>
      </c>
      <c r="O122" s="143">
        <f>IF(SUM(J122:N122)&lt;&gt;0,SUM(J122:N122),"")</f>
        <v>126089</v>
      </c>
      <c r="P122" s="144">
        <f>IF(SUM(D122:I122)&gt;0,O122-I122,"")</f>
        <v>-221</v>
      </c>
      <c r="Q122" s="145">
        <f>IF(P122&lt;&gt;"",P122/I122,"")</f>
        <v>-0.0017496635262449528</v>
      </c>
      <c r="R122" s="146">
        <v>11568</v>
      </c>
      <c r="S122" s="35" t="s">
        <v>1395</v>
      </c>
      <c r="T122" s="15">
        <v>8710</v>
      </c>
      <c r="U122" s="51" t="s">
        <v>1396</v>
      </c>
      <c r="V122" s="62">
        <v>1</v>
      </c>
      <c r="W122" s="57" t="s">
        <v>1397</v>
      </c>
      <c r="X122" s="41" t="s">
        <v>1398</v>
      </c>
      <c r="Y122" s="5" t="s">
        <v>1399</v>
      </c>
      <c r="Z122" s="5" t="s">
        <v>1043</v>
      </c>
      <c r="AA122" s="5" t="s">
        <v>1400</v>
      </c>
      <c r="AB122" s="5" t="s">
        <v>1401</v>
      </c>
      <c r="AC122" s="5"/>
      <c r="AD122" s="5"/>
      <c r="AE122" s="5" t="s">
        <v>1395</v>
      </c>
      <c r="AF122" s="5">
        <v>8710</v>
      </c>
      <c r="AG122" s="5" t="s">
        <v>1396</v>
      </c>
      <c r="AH122" s="4" t="s">
        <v>648</v>
      </c>
      <c r="AI122" s="28"/>
      <c r="AJ122" s="5"/>
      <c r="AK122" s="5"/>
      <c r="AL122" s="5"/>
      <c r="AM122" s="5"/>
      <c r="AN122" s="8"/>
    </row>
    <row r="123" spans="1:40" ht="12.75">
      <c r="A123" s="67" t="s">
        <v>603</v>
      </c>
      <c r="B123" s="152" t="s">
        <v>527</v>
      </c>
      <c r="C123" s="66" t="s">
        <v>604</v>
      </c>
      <c r="D123" s="141">
        <v>7727</v>
      </c>
      <c r="E123" s="142">
        <v>7727</v>
      </c>
      <c r="F123" s="142">
        <v>7727</v>
      </c>
      <c r="G123" s="142">
        <v>7727</v>
      </c>
      <c r="H123" s="142">
        <v>7727</v>
      </c>
      <c r="I123" s="143">
        <f t="shared" si="15"/>
        <v>38635</v>
      </c>
      <c r="J123" s="147" t="s">
        <v>526</v>
      </c>
      <c r="K123" s="142"/>
      <c r="L123" s="142"/>
      <c r="M123" s="142"/>
      <c r="N123" s="142"/>
      <c r="O123" s="143"/>
      <c r="P123" s="144"/>
      <c r="Q123" s="145"/>
      <c r="R123" s="146"/>
      <c r="S123" s="12" t="s">
        <v>1738</v>
      </c>
      <c r="T123" s="38"/>
      <c r="U123" s="52"/>
      <c r="V123" s="63"/>
      <c r="W123" s="58"/>
      <c r="X123" s="42"/>
      <c r="Y123" s="191" t="s">
        <v>1738</v>
      </c>
      <c r="Z123" s="192"/>
      <c r="AA123" s="192"/>
      <c r="AB123" s="192"/>
      <c r="AC123" s="192"/>
      <c r="AD123" s="192"/>
      <c r="AE123" s="189" t="s">
        <v>1738</v>
      </c>
      <c r="AF123" s="192"/>
      <c r="AG123" s="192"/>
      <c r="AH123" s="193"/>
      <c r="AI123" s="195"/>
      <c r="AJ123" s="189" t="s">
        <v>1738</v>
      </c>
      <c r="AK123" s="192"/>
      <c r="AL123" s="192"/>
      <c r="AM123" s="192"/>
      <c r="AN123" s="203"/>
    </row>
    <row r="124" spans="1:40" ht="12.75">
      <c r="A124" s="67" t="s">
        <v>517</v>
      </c>
      <c r="B124" s="152">
        <v>214</v>
      </c>
      <c r="C124" s="66" t="s">
        <v>405</v>
      </c>
      <c r="D124" s="141">
        <v>79820</v>
      </c>
      <c r="E124" s="142">
        <v>79820</v>
      </c>
      <c r="F124" s="142">
        <v>79820</v>
      </c>
      <c r="G124" s="142">
        <v>79820</v>
      </c>
      <c r="H124" s="142">
        <v>79820</v>
      </c>
      <c r="I124" s="143">
        <f t="shared" si="15"/>
        <v>399100</v>
      </c>
      <c r="J124" s="141">
        <v>79820</v>
      </c>
      <c r="K124" s="142">
        <v>79820</v>
      </c>
      <c r="L124" s="142">
        <v>79820</v>
      </c>
      <c r="M124" s="142">
        <v>79820</v>
      </c>
      <c r="N124" s="142">
        <v>79820</v>
      </c>
      <c r="O124" s="143">
        <f aca="true" t="shared" si="19" ref="O124:O130">IF(SUM(J124:N124)&lt;&gt;0,SUM(J124:N124),"")</f>
        <v>399100</v>
      </c>
      <c r="P124" s="144">
        <f aca="true" t="shared" si="20" ref="P124:P130">IF(SUM(D124:I124)&gt;0,O124-I124,"")</f>
        <v>0</v>
      </c>
      <c r="Q124" s="145">
        <f aca="true" t="shared" si="21" ref="Q124:Q130">IF(P124&lt;&gt;"",P124/I124,"")</f>
        <v>0</v>
      </c>
      <c r="R124" s="146">
        <v>36615</v>
      </c>
      <c r="S124" s="35" t="s">
        <v>1402</v>
      </c>
      <c r="T124" s="15">
        <v>2340</v>
      </c>
      <c r="U124" s="51" t="s">
        <v>733</v>
      </c>
      <c r="V124" s="62">
        <v>8</v>
      </c>
      <c r="W124" s="57" t="s">
        <v>1403</v>
      </c>
      <c r="X124" s="41" t="s">
        <v>1404</v>
      </c>
      <c r="Y124" s="5" t="s">
        <v>1405</v>
      </c>
      <c r="Z124" s="5" t="s">
        <v>636</v>
      </c>
      <c r="AA124" s="5" t="s">
        <v>1406</v>
      </c>
      <c r="AB124" s="5"/>
      <c r="AC124" s="5"/>
      <c r="AD124" s="5"/>
      <c r="AE124" s="5" t="s">
        <v>1402</v>
      </c>
      <c r="AF124" s="5">
        <v>2340</v>
      </c>
      <c r="AG124" s="5" t="s">
        <v>733</v>
      </c>
      <c r="AH124" s="4" t="s">
        <v>1407</v>
      </c>
      <c r="AI124" s="28" t="s">
        <v>405</v>
      </c>
      <c r="AJ124" s="5" t="s">
        <v>1403</v>
      </c>
      <c r="AK124" s="5">
        <v>51.3238</v>
      </c>
      <c r="AL124" s="5">
        <v>4.8181</v>
      </c>
      <c r="AM124" s="5"/>
      <c r="AN124" s="8"/>
    </row>
    <row r="125" spans="1:40" ht="12.75">
      <c r="A125" s="67" t="s">
        <v>518</v>
      </c>
      <c r="B125" s="152">
        <v>16</v>
      </c>
      <c r="C125" s="66" t="s">
        <v>406</v>
      </c>
      <c r="D125" s="141">
        <v>73219</v>
      </c>
      <c r="E125" s="142">
        <v>73219</v>
      </c>
      <c r="F125" s="142">
        <v>73219</v>
      </c>
      <c r="G125" s="142">
        <v>73219</v>
      </c>
      <c r="H125" s="142">
        <v>73219</v>
      </c>
      <c r="I125" s="143">
        <f t="shared" si="15"/>
        <v>366095</v>
      </c>
      <c r="J125" s="141">
        <v>73219</v>
      </c>
      <c r="K125" s="142">
        <v>73219</v>
      </c>
      <c r="L125" s="142">
        <v>73219</v>
      </c>
      <c r="M125" s="142">
        <v>73218</v>
      </c>
      <c r="N125" s="142">
        <v>73218</v>
      </c>
      <c r="O125" s="143">
        <f t="shared" si="19"/>
        <v>366093</v>
      </c>
      <c r="P125" s="144">
        <f t="shared" si="20"/>
        <v>-2</v>
      </c>
      <c r="Q125" s="145">
        <f t="shared" si="21"/>
        <v>-5.463062866195933E-06</v>
      </c>
      <c r="R125" s="146">
        <v>33587</v>
      </c>
      <c r="S125" s="35" t="s">
        <v>1408</v>
      </c>
      <c r="T125" s="15">
        <v>8610</v>
      </c>
      <c r="U125" s="51" t="s">
        <v>1409</v>
      </c>
      <c r="V125" s="62">
        <v>8</v>
      </c>
      <c r="W125" s="57" t="s">
        <v>1410</v>
      </c>
      <c r="X125" s="41" t="s">
        <v>1411</v>
      </c>
      <c r="Y125" s="5" t="s">
        <v>1405</v>
      </c>
      <c r="Z125" s="5" t="s">
        <v>636</v>
      </c>
      <c r="AA125" s="5" t="s">
        <v>1406</v>
      </c>
      <c r="AB125" s="5"/>
      <c r="AC125" s="5"/>
      <c r="AD125" s="5"/>
      <c r="AE125" s="5" t="s">
        <v>1408</v>
      </c>
      <c r="AF125" s="5">
        <v>8610</v>
      </c>
      <c r="AG125" s="5" t="s">
        <v>1409</v>
      </c>
      <c r="AH125" s="4" t="s">
        <v>1412</v>
      </c>
      <c r="AI125" s="28" t="s">
        <v>406</v>
      </c>
      <c r="AJ125" s="5" t="s">
        <v>1410</v>
      </c>
      <c r="AK125" s="5">
        <v>51.012744</v>
      </c>
      <c r="AL125" s="5">
        <v>3.043464</v>
      </c>
      <c r="AM125" s="5"/>
      <c r="AN125" s="8"/>
    </row>
    <row r="126" spans="1:40" ht="12.75">
      <c r="A126" s="67" t="s">
        <v>519</v>
      </c>
      <c r="B126" s="152">
        <v>228</v>
      </c>
      <c r="C126" s="66" t="s">
        <v>407</v>
      </c>
      <c r="D126" s="141">
        <v>28033</v>
      </c>
      <c r="E126" s="142">
        <v>28033</v>
      </c>
      <c r="F126" s="142">
        <v>28033</v>
      </c>
      <c r="G126" s="142">
        <v>28034</v>
      </c>
      <c r="H126" s="142">
        <v>28034</v>
      </c>
      <c r="I126" s="143">
        <f t="shared" si="15"/>
        <v>140167</v>
      </c>
      <c r="J126" s="141">
        <v>28033</v>
      </c>
      <c r="K126" s="142">
        <v>28033</v>
      </c>
      <c r="L126" s="142">
        <v>28033</v>
      </c>
      <c r="M126" s="142">
        <v>28034</v>
      </c>
      <c r="N126" s="142">
        <v>28034</v>
      </c>
      <c r="O126" s="143">
        <f t="shared" si="19"/>
        <v>140167</v>
      </c>
      <c r="P126" s="144">
        <f t="shared" si="20"/>
        <v>0</v>
      </c>
      <c r="Q126" s="145">
        <f t="shared" si="21"/>
        <v>0</v>
      </c>
      <c r="R126" s="146">
        <v>12859</v>
      </c>
      <c r="S126" s="35" t="s">
        <v>1413</v>
      </c>
      <c r="T126" s="15">
        <v>2340</v>
      </c>
      <c r="U126" s="51" t="s">
        <v>733</v>
      </c>
      <c r="V126" s="62">
        <v>8</v>
      </c>
      <c r="W126" s="57" t="s">
        <v>1403</v>
      </c>
      <c r="X126" s="41" t="s">
        <v>1404</v>
      </c>
      <c r="Y126" s="5" t="s">
        <v>1405</v>
      </c>
      <c r="Z126" s="5" t="s">
        <v>636</v>
      </c>
      <c r="AA126" s="5" t="s">
        <v>1406</v>
      </c>
      <c r="AB126" s="5"/>
      <c r="AC126" s="5"/>
      <c r="AD126" s="5"/>
      <c r="AE126" s="5" t="s">
        <v>1413</v>
      </c>
      <c r="AF126" s="5">
        <v>2340</v>
      </c>
      <c r="AG126" s="5" t="s">
        <v>733</v>
      </c>
      <c r="AH126" s="4" t="s">
        <v>648</v>
      </c>
      <c r="AI126" s="28"/>
      <c r="AJ126" s="5"/>
      <c r="AK126" s="5"/>
      <c r="AL126" s="5"/>
      <c r="AM126" s="5"/>
      <c r="AN126" s="8"/>
    </row>
    <row r="127" spans="1:40" ht="12.75">
      <c r="A127" s="67" t="s">
        <v>520</v>
      </c>
      <c r="B127" s="152">
        <v>185</v>
      </c>
      <c r="C127" s="66" t="s">
        <v>408</v>
      </c>
      <c r="D127" s="141">
        <v>13450</v>
      </c>
      <c r="E127" s="142">
        <v>13450</v>
      </c>
      <c r="F127" s="142">
        <v>13450</v>
      </c>
      <c r="G127" s="142">
        <v>13451</v>
      </c>
      <c r="H127" s="142">
        <v>13451</v>
      </c>
      <c r="I127" s="143">
        <f t="shared" si="15"/>
        <v>67252</v>
      </c>
      <c r="J127" s="141">
        <v>13450</v>
      </c>
      <c r="K127" s="142">
        <v>13450</v>
      </c>
      <c r="L127" s="142">
        <v>13450</v>
      </c>
      <c r="M127" s="142">
        <v>13451</v>
      </c>
      <c r="N127" s="142">
        <v>13451</v>
      </c>
      <c r="O127" s="143">
        <f t="shared" si="19"/>
        <v>67252</v>
      </c>
      <c r="P127" s="144">
        <f t="shared" si="20"/>
        <v>0</v>
      </c>
      <c r="Q127" s="145">
        <f t="shared" si="21"/>
        <v>0</v>
      </c>
      <c r="R127" s="146">
        <v>6170</v>
      </c>
      <c r="S127" s="35" t="s">
        <v>1414</v>
      </c>
      <c r="T127" s="15">
        <v>2390</v>
      </c>
      <c r="U127" s="51" t="s">
        <v>1415</v>
      </c>
      <c r="V127" s="62">
        <v>8</v>
      </c>
      <c r="W127" s="57" t="s">
        <v>1403</v>
      </c>
      <c r="X127" s="41" t="s">
        <v>1404</v>
      </c>
      <c r="Y127" s="5" t="s">
        <v>1405</v>
      </c>
      <c r="Z127" s="5" t="s">
        <v>636</v>
      </c>
      <c r="AA127" s="5" t="s">
        <v>1406</v>
      </c>
      <c r="AB127" s="5"/>
      <c r="AC127" s="5"/>
      <c r="AD127" s="5"/>
      <c r="AE127" s="5" t="s">
        <v>1414</v>
      </c>
      <c r="AF127" s="5">
        <v>2390</v>
      </c>
      <c r="AG127" s="5" t="s">
        <v>1415</v>
      </c>
      <c r="AH127" s="4" t="s">
        <v>1416</v>
      </c>
      <c r="AI127" s="28" t="s">
        <v>408</v>
      </c>
      <c r="AJ127" s="5" t="s">
        <v>1403</v>
      </c>
      <c r="AK127" s="5">
        <v>51.3014</v>
      </c>
      <c r="AL127" s="5">
        <v>4.6567</v>
      </c>
      <c r="AM127" s="5"/>
      <c r="AN127" s="8"/>
    </row>
    <row r="128" spans="1:40" ht="12.75">
      <c r="A128" s="67" t="s">
        <v>521</v>
      </c>
      <c r="B128" s="152">
        <v>215</v>
      </c>
      <c r="C128" s="66" t="s">
        <v>325</v>
      </c>
      <c r="D128" s="141">
        <v>9711</v>
      </c>
      <c r="E128" s="142">
        <v>9711</v>
      </c>
      <c r="F128" s="142">
        <v>9711</v>
      </c>
      <c r="G128" s="142">
        <v>9711</v>
      </c>
      <c r="H128" s="142">
        <v>9711</v>
      </c>
      <c r="I128" s="143">
        <f t="shared" si="15"/>
        <v>48555</v>
      </c>
      <c r="J128" s="141">
        <v>9711</v>
      </c>
      <c r="K128" s="142">
        <v>9711</v>
      </c>
      <c r="L128" s="142">
        <v>9711</v>
      </c>
      <c r="M128" s="142">
        <v>9711</v>
      </c>
      <c r="N128" s="142">
        <v>9711</v>
      </c>
      <c r="O128" s="143">
        <f t="shared" si="19"/>
        <v>48555</v>
      </c>
      <c r="P128" s="144">
        <f t="shared" si="20"/>
        <v>0</v>
      </c>
      <c r="Q128" s="145">
        <f t="shared" si="21"/>
        <v>0</v>
      </c>
      <c r="R128" s="146">
        <v>4455</v>
      </c>
      <c r="S128" s="35" t="s">
        <v>1417</v>
      </c>
      <c r="T128" s="15">
        <v>2310</v>
      </c>
      <c r="U128" s="51" t="s">
        <v>1418</v>
      </c>
      <c r="V128" s="62">
        <v>8</v>
      </c>
      <c r="W128" s="57" t="s">
        <v>1419</v>
      </c>
      <c r="X128" s="41" t="s">
        <v>1420</v>
      </c>
      <c r="Y128" s="5" t="s">
        <v>1405</v>
      </c>
      <c r="Z128" s="5" t="s">
        <v>636</v>
      </c>
      <c r="AA128" s="5" t="s">
        <v>1406</v>
      </c>
      <c r="AB128" s="5"/>
      <c r="AC128" s="5"/>
      <c r="AD128" s="5"/>
      <c r="AE128" s="5" t="s">
        <v>1417</v>
      </c>
      <c r="AF128" s="5">
        <v>2310</v>
      </c>
      <c r="AG128" s="5" t="s">
        <v>1418</v>
      </c>
      <c r="AH128" s="4" t="s">
        <v>648</v>
      </c>
      <c r="AI128" s="28"/>
      <c r="AJ128" s="5"/>
      <c r="AK128" s="5"/>
      <c r="AL128" s="5"/>
      <c r="AM128" s="5"/>
      <c r="AN128" s="8"/>
    </row>
    <row r="129" spans="1:40" ht="12.75">
      <c r="A129" s="67" t="s">
        <v>522</v>
      </c>
      <c r="B129" s="152">
        <v>163</v>
      </c>
      <c r="C129" s="66" t="s">
        <v>326</v>
      </c>
      <c r="D129" s="141">
        <v>12193</v>
      </c>
      <c r="E129" s="142">
        <v>12193</v>
      </c>
      <c r="F129" s="142">
        <v>12193</v>
      </c>
      <c r="G129" s="142">
        <v>12193</v>
      </c>
      <c r="H129" s="142">
        <v>12193</v>
      </c>
      <c r="I129" s="143">
        <f t="shared" si="15"/>
        <v>60965</v>
      </c>
      <c r="J129" s="141">
        <v>12103</v>
      </c>
      <c r="K129" s="142">
        <v>12103</v>
      </c>
      <c r="L129" s="142">
        <v>12103</v>
      </c>
      <c r="M129" s="142">
        <v>12103</v>
      </c>
      <c r="N129" s="142">
        <v>12103</v>
      </c>
      <c r="O129" s="143">
        <f t="shared" si="19"/>
        <v>60515</v>
      </c>
      <c r="P129" s="144">
        <f t="shared" si="20"/>
        <v>-450</v>
      </c>
      <c r="Q129" s="145">
        <f t="shared" si="21"/>
        <v>-0.007381284343475764</v>
      </c>
      <c r="R129" s="146">
        <v>5552</v>
      </c>
      <c r="S129" s="35" t="s">
        <v>1421</v>
      </c>
      <c r="T129" s="15">
        <v>3680</v>
      </c>
      <c r="U129" s="51" t="s">
        <v>1422</v>
      </c>
      <c r="V129" s="62">
        <v>8</v>
      </c>
      <c r="W129" s="57" t="s">
        <v>1403</v>
      </c>
      <c r="X129" s="41" t="s">
        <v>1404</v>
      </c>
      <c r="Y129" s="5" t="s">
        <v>1405</v>
      </c>
      <c r="Z129" s="5" t="s">
        <v>636</v>
      </c>
      <c r="AA129" s="5" t="s">
        <v>1406</v>
      </c>
      <c r="AB129" s="5"/>
      <c r="AC129" s="5"/>
      <c r="AD129" s="5"/>
      <c r="AE129" s="5" t="s">
        <v>1421</v>
      </c>
      <c r="AF129" s="5">
        <v>3680</v>
      </c>
      <c r="AG129" s="5" t="s">
        <v>1422</v>
      </c>
      <c r="AH129" s="4" t="s">
        <v>648</v>
      </c>
      <c r="AI129" s="28"/>
      <c r="AJ129" s="5"/>
      <c r="AK129" s="5"/>
      <c r="AL129" s="5"/>
      <c r="AM129" s="5"/>
      <c r="AN129" s="8"/>
    </row>
    <row r="130" spans="1:40" ht="12.75">
      <c r="A130" s="67" t="s">
        <v>535</v>
      </c>
      <c r="B130" s="152">
        <v>17</v>
      </c>
      <c r="C130" s="66" t="s">
        <v>327</v>
      </c>
      <c r="D130" s="141">
        <v>20962</v>
      </c>
      <c r="E130" s="142">
        <v>20962</v>
      </c>
      <c r="F130" s="142">
        <v>20962</v>
      </c>
      <c r="G130" s="142">
        <v>20962</v>
      </c>
      <c r="H130" s="142">
        <v>20962</v>
      </c>
      <c r="I130" s="143">
        <f aca="true" t="shared" si="22" ref="I130:I161">IF(SUM(D130:H130)&lt;&gt;0,SUM(D130:H130),"")</f>
        <v>104810</v>
      </c>
      <c r="J130" s="141">
        <v>20962</v>
      </c>
      <c r="K130" s="142">
        <v>20962</v>
      </c>
      <c r="L130" s="142">
        <v>20962</v>
      </c>
      <c r="M130" s="142">
        <v>20963</v>
      </c>
      <c r="N130" s="142">
        <v>20963</v>
      </c>
      <c r="O130" s="143">
        <f t="shared" si="19"/>
        <v>104812</v>
      </c>
      <c r="P130" s="144">
        <f t="shared" si="20"/>
        <v>2</v>
      </c>
      <c r="Q130" s="145">
        <f t="shared" si="21"/>
        <v>1.9082148649937982E-05</v>
      </c>
      <c r="R130" s="146">
        <v>9616</v>
      </c>
      <c r="S130" s="35" t="s">
        <v>1423</v>
      </c>
      <c r="T130" s="15">
        <v>2845</v>
      </c>
      <c r="U130" s="51" t="s">
        <v>1424</v>
      </c>
      <c r="V130" s="62">
        <v>8</v>
      </c>
      <c r="W130" s="57" t="s">
        <v>1425</v>
      </c>
      <c r="X130" s="41" t="s">
        <v>1426</v>
      </c>
      <c r="Y130" s="5" t="s">
        <v>1405</v>
      </c>
      <c r="Z130" s="5" t="s">
        <v>636</v>
      </c>
      <c r="AA130" s="5" t="s">
        <v>1406</v>
      </c>
      <c r="AB130" s="5"/>
      <c r="AC130" s="5"/>
      <c r="AD130" s="5"/>
      <c r="AE130" s="5" t="s">
        <v>1423</v>
      </c>
      <c r="AF130" s="5">
        <v>2845</v>
      </c>
      <c r="AG130" s="5" t="s">
        <v>1424</v>
      </c>
      <c r="AH130" s="4" t="s">
        <v>1427</v>
      </c>
      <c r="AI130" s="28" t="s">
        <v>327</v>
      </c>
      <c r="AJ130" s="5" t="s">
        <v>1425</v>
      </c>
      <c r="AK130" s="5">
        <v>51.1092</v>
      </c>
      <c r="AL130" s="5">
        <v>4.3358</v>
      </c>
      <c r="AM130" s="5"/>
      <c r="AN130" s="8"/>
    </row>
    <row r="131" spans="1:40" ht="12.75">
      <c r="A131" s="67" t="s">
        <v>605</v>
      </c>
      <c r="B131" s="152" t="s">
        <v>527</v>
      </c>
      <c r="C131" s="66" t="s">
        <v>606</v>
      </c>
      <c r="D131" s="141">
        <v>0</v>
      </c>
      <c r="E131" s="142">
        <v>0</v>
      </c>
      <c r="F131" s="142">
        <v>0</v>
      </c>
      <c r="G131" s="142">
        <v>0</v>
      </c>
      <c r="H131" s="142">
        <v>0</v>
      </c>
      <c r="I131" s="143">
        <f t="shared" si="22"/>
      </c>
      <c r="J131" s="147" t="s">
        <v>526</v>
      </c>
      <c r="K131" s="142"/>
      <c r="L131" s="142"/>
      <c r="M131" s="142"/>
      <c r="N131" s="142"/>
      <c r="O131" s="143"/>
      <c r="P131" s="144"/>
      <c r="Q131" s="145"/>
      <c r="R131" s="146"/>
      <c r="S131" s="12" t="s">
        <v>1738</v>
      </c>
      <c r="T131" s="38"/>
      <c r="U131" s="52"/>
      <c r="V131" s="63"/>
      <c r="W131" s="58"/>
      <c r="X131" s="42"/>
      <c r="Y131" s="189" t="s">
        <v>1738</v>
      </c>
      <c r="Z131" s="192"/>
      <c r="AA131" s="192"/>
      <c r="AB131" s="192"/>
      <c r="AC131" s="192"/>
      <c r="AD131" s="192"/>
      <c r="AE131" s="189" t="s">
        <v>1738</v>
      </c>
      <c r="AF131" s="192"/>
      <c r="AG131" s="192"/>
      <c r="AH131" s="193"/>
      <c r="AI131" s="195"/>
      <c r="AJ131" s="189" t="s">
        <v>1738</v>
      </c>
      <c r="AK131" s="192"/>
      <c r="AL131" s="192"/>
      <c r="AM131" s="192"/>
      <c r="AN131" s="203"/>
    </row>
    <row r="132" spans="1:40" ht="12.75">
      <c r="A132" s="67" t="s">
        <v>536</v>
      </c>
      <c r="B132" s="152">
        <v>245</v>
      </c>
      <c r="C132" s="66" t="s">
        <v>409</v>
      </c>
      <c r="D132" s="141">
        <v>22551</v>
      </c>
      <c r="E132" s="142">
        <v>22551</v>
      </c>
      <c r="F132" s="142">
        <v>22551</v>
      </c>
      <c r="G132" s="142">
        <v>22551</v>
      </c>
      <c r="H132" s="142">
        <v>22551</v>
      </c>
      <c r="I132" s="143">
        <f t="shared" si="22"/>
        <v>112755</v>
      </c>
      <c r="J132" s="141">
        <v>22551</v>
      </c>
      <c r="K132" s="142">
        <v>22551</v>
      </c>
      <c r="L132" s="142">
        <v>22551</v>
      </c>
      <c r="M132" s="142">
        <v>22551</v>
      </c>
      <c r="N132" s="142">
        <v>22551</v>
      </c>
      <c r="O132" s="143">
        <f aca="true" t="shared" si="23" ref="O132:O143">IF(SUM(J132:N132)&lt;&gt;0,SUM(J132:N132),"")</f>
        <v>112755</v>
      </c>
      <c r="P132" s="144">
        <f aca="true" t="shared" si="24" ref="P132:P143">IF(SUM(D132:I132)&gt;0,O132-I132,"")</f>
        <v>0</v>
      </c>
      <c r="Q132" s="145">
        <f aca="true" t="shared" si="25" ref="Q132:Q143">IF(P132&lt;&gt;"",P132/I132,"")</f>
        <v>0</v>
      </c>
      <c r="R132" s="146">
        <v>10345</v>
      </c>
      <c r="S132" s="35" t="s">
        <v>1428</v>
      </c>
      <c r="T132" s="15">
        <v>3980</v>
      </c>
      <c r="U132" s="51" t="s">
        <v>709</v>
      </c>
      <c r="V132" s="62">
        <v>8</v>
      </c>
      <c r="W132" s="57" t="s">
        <v>1403</v>
      </c>
      <c r="X132" s="41" t="s">
        <v>1404</v>
      </c>
      <c r="Y132" s="5" t="s">
        <v>1405</v>
      </c>
      <c r="Z132" s="5" t="s">
        <v>636</v>
      </c>
      <c r="AA132" s="5" t="s">
        <v>1406</v>
      </c>
      <c r="AB132" s="5"/>
      <c r="AC132" s="5"/>
      <c r="AD132" s="5"/>
      <c r="AE132" s="5" t="s">
        <v>1428</v>
      </c>
      <c r="AF132" s="5">
        <v>3980</v>
      </c>
      <c r="AG132" s="5" t="s">
        <v>709</v>
      </c>
      <c r="AH132" s="4" t="s">
        <v>1429</v>
      </c>
      <c r="AI132" s="28" t="s">
        <v>409</v>
      </c>
      <c r="AJ132" s="5" t="s">
        <v>1403</v>
      </c>
      <c r="AK132" s="5">
        <v>51.0716</v>
      </c>
      <c r="AL132" s="5">
        <v>5.1559</v>
      </c>
      <c r="AM132" s="5"/>
      <c r="AN132" s="8"/>
    </row>
    <row r="133" spans="1:40" ht="12.75">
      <c r="A133" s="67" t="s">
        <v>537</v>
      </c>
      <c r="B133" s="152">
        <v>141</v>
      </c>
      <c r="C133" s="66" t="s">
        <v>328</v>
      </c>
      <c r="D133" s="141">
        <v>34524</v>
      </c>
      <c r="E133" s="142">
        <v>34524</v>
      </c>
      <c r="F133" s="142">
        <v>34524</v>
      </c>
      <c r="G133" s="142">
        <v>34524</v>
      </c>
      <c r="H133" s="142">
        <v>34524</v>
      </c>
      <c r="I133" s="143">
        <f t="shared" si="22"/>
        <v>172620</v>
      </c>
      <c r="J133" s="141">
        <v>34524</v>
      </c>
      <c r="K133" s="142">
        <v>34524</v>
      </c>
      <c r="L133" s="142">
        <v>34524</v>
      </c>
      <c r="M133" s="142">
        <v>34524</v>
      </c>
      <c r="N133" s="142">
        <v>34523</v>
      </c>
      <c r="O133" s="143">
        <f t="shared" si="23"/>
        <v>172619</v>
      </c>
      <c r="P133" s="144">
        <f t="shared" si="24"/>
        <v>-1</v>
      </c>
      <c r="Q133" s="145">
        <f t="shared" si="25"/>
        <v>-5.793071486502144E-06</v>
      </c>
      <c r="R133" s="146">
        <v>15837</v>
      </c>
      <c r="S133" s="35" t="s">
        <v>1430</v>
      </c>
      <c r="T133" s="15">
        <v>8980</v>
      </c>
      <c r="U133" s="51" t="s">
        <v>1431</v>
      </c>
      <c r="V133" s="62">
        <v>8</v>
      </c>
      <c r="W133" s="57" t="s">
        <v>1432</v>
      </c>
      <c r="X133" s="41" t="s">
        <v>1433</v>
      </c>
      <c r="Y133" s="5" t="s">
        <v>1405</v>
      </c>
      <c r="Z133" s="5" t="s">
        <v>636</v>
      </c>
      <c r="AA133" s="5" t="s">
        <v>1406</v>
      </c>
      <c r="AB133" s="5"/>
      <c r="AC133" s="5"/>
      <c r="AD133" s="5"/>
      <c r="AE133" s="5" t="s">
        <v>1430</v>
      </c>
      <c r="AF133" s="5">
        <v>8980</v>
      </c>
      <c r="AG133" s="5" t="s">
        <v>1431</v>
      </c>
      <c r="AH133" s="4" t="s">
        <v>1434</v>
      </c>
      <c r="AI133" s="28" t="s">
        <v>328</v>
      </c>
      <c r="AJ133" s="5" t="s">
        <v>1432</v>
      </c>
      <c r="AK133" s="5">
        <v>50.867949</v>
      </c>
      <c r="AL133" s="5">
        <v>2.962298</v>
      </c>
      <c r="AM133" s="5"/>
      <c r="AN133" s="8"/>
    </row>
    <row r="134" spans="1:40" ht="12.75">
      <c r="A134" s="67" t="s">
        <v>538</v>
      </c>
      <c r="B134" s="152">
        <v>244</v>
      </c>
      <c r="C134" s="66" t="s">
        <v>329</v>
      </c>
      <c r="D134" s="141">
        <v>20002</v>
      </c>
      <c r="E134" s="142">
        <v>20002</v>
      </c>
      <c r="F134" s="142">
        <v>20002</v>
      </c>
      <c r="G134" s="142">
        <v>20002</v>
      </c>
      <c r="H134" s="142">
        <v>20002</v>
      </c>
      <c r="I134" s="143">
        <f t="shared" si="22"/>
        <v>100010</v>
      </c>
      <c r="J134" s="141">
        <v>20062</v>
      </c>
      <c r="K134" s="142">
        <v>20062</v>
      </c>
      <c r="L134" s="142">
        <v>20062</v>
      </c>
      <c r="M134" s="142">
        <v>20062</v>
      </c>
      <c r="N134" s="142">
        <v>20061</v>
      </c>
      <c r="O134" s="143">
        <f t="shared" si="23"/>
        <v>100309</v>
      </c>
      <c r="P134" s="144">
        <f t="shared" si="24"/>
        <v>299</v>
      </c>
      <c r="Q134" s="145">
        <f t="shared" si="25"/>
        <v>0.00298970102989701</v>
      </c>
      <c r="R134" s="146">
        <v>9203</v>
      </c>
      <c r="S134" s="35" t="s">
        <v>1435</v>
      </c>
      <c r="T134" s="15">
        <v>3620</v>
      </c>
      <c r="U134" s="51" t="s">
        <v>1436</v>
      </c>
      <c r="V134" s="62">
        <v>8</v>
      </c>
      <c r="W134" s="57" t="s">
        <v>1437</v>
      </c>
      <c r="X134" s="41" t="s">
        <v>1438</v>
      </c>
      <c r="Y134" s="5" t="s">
        <v>1439</v>
      </c>
      <c r="Z134" s="5" t="s">
        <v>1440</v>
      </c>
      <c r="AA134" s="5" t="s">
        <v>1441</v>
      </c>
      <c r="AB134" s="5"/>
      <c r="AC134" s="5"/>
      <c r="AD134" s="5" t="s">
        <v>1442</v>
      </c>
      <c r="AE134" s="5" t="s">
        <v>1435</v>
      </c>
      <c r="AF134" s="5">
        <v>3620</v>
      </c>
      <c r="AG134" s="5" t="s">
        <v>1436</v>
      </c>
      <c r="AH134" s="4" t="s">
        <v>1443</v>
      </c>
      <c r="AI134" s="28" t="s">
        <v>329</v>
      </c>
      <c r="AJ134" s="5" t="s">
        <v>1437</v>
      </c>
      <c r="AK134" s="5">
        <v>60.8599</v>
      </c>
      <c r="AL134" s="5">
        <v>5.6336</v>
      </c>
      <c r="AM134" s="5"/>
      <c r="AN134" s="8"/>
    </row>
    <row r="135" spans="1:40" ht="12.75">
      <c r="A135" s="67" t="s">
        <v>539</v>
      </c>
      <c r="B135" s="152">
        <v>100</v>
      </c>
      <c r="C135" s="66" t="s">
        <v>330</v>
      </c>
      <c r="D135" s="141">
        <v>11697</v>
      </c>
      <c r="E135" s="142">
        <v>11697</v>
      </c>
      <c r="F135" s="142">
        <v>11697</v>
      </c>
      <c r="G135" s="142">
        <v>11697</v>
      </c>
      <c r="H135" s="142">
        <v>11697</v>
      </c>
      <c r="I135" s="143">
        <f t="shared" si="22"/>
        <v>58485</v>
      </c>
      <c r="J135" s="141">
        <v>11697</v>
      </c>
      <c r="K135" s="142">
        <v>11697</v>
      </c>
      <c r="L135" s="142">
        <v>11697</v>
      </c>
      <c r="M135" s="142">
        <v>11696</v>
      </c>
      <c r="N135" s="142">
        <v>11696</v>
      </c>
      <c r="O135" s="143">
        <f t="shared" si="23"/>
        <v>58483</v>
      </c>
      <c r="P135" s="144">
        <f t="shared" si="24"/>
        <v>-2</v>
      </c>
      <c r="Q135" s="145">
        <f t="shared" si="25"/>
        <v>-3.4196802598957E-05</v>
      </c>
      <c r="R135" s="146">
        <v>5365</v>
      </c>
      <c r="S135" s="35" t="s">
        <v>1444</v>
      </c>
      <c r="T135" s="15">
        <v>2322</v>
      </c>
      <c r="U135" s="51" t="s">
        <v>1445</v>
      </c>
      <c r="V135" s="62">
        <v>8</v>
      </c>
      <c r="W135" s="57" t="s">
        <v>1446</v>
      </c>
      <c r="X135" s="41" t="s">
        <v>1447</v>
      </c>
      <c r="Y135" s="5" t="s">
        <v>1448</v>
      </c>
      <c r="Z135" s="5" t="s">
        <v>1449</v>
      </c>
      <c r="AA135" s="5" t="s">
        <v>1450</v>
      </c>
      <c r="AB135" s="5"/>
      <c r="AC135" s="5"/>
      <c r="AD135" s="5"/>
      <c r="AE135" s="5" t="s">
        <v>1444</v>
      </c>
      <c r="AF135" s="5">
        <v>2322</v>
      </c>
      <c r="AG135" s="5" t="s">
        <v>1445</v>
      </c>
      <c r="AH135" s="4" t="s">
        <v>648</v>
      </c>
      <c r="AI135" s="28"/>
      <c r="AJ135" s="5"/>
      <c r="AK135" s="5"/>
      <c r="AL135" s="5"/>
      <c r="AM135" s="5"/>
      <c r="AN135" s="8"/>
    </row>
    <row r="136" spans="1:40" ht="12.75">
      <c r="A136" s="67" t="s">
        <v>540</v>
      </c>
      <c r="B136" s="152">
        <v>253</v>
      </c>
      <c r="C136" s="66" t="s">
        <v>331</v>
      </c>
      <c r="D136" s="141">
        <v>40499</v>
      </c>
      <c r="E136" s="142">
        <v>40499</v>
      </c>
      <c r="F136" s="142">
        <v>40499</v>
      </c>
      <c r="G136" s="142">
        <v>40499</v>
      </c>
      <c r="H136" s="142">
        <v>40499</v>
      </c>
      <c r="I136" s="143">
        <f t="shared" si="22"/>
        <v>202495</v>
      </c>
      <c r="J136" s="141">
        <v>40499</v>
      </c>
      <c r="K136" s="142">
        <v>40499</v>
      </c>
      <c r="L136" s="142">
        <v>40499</v>
      </c>
      <c r="M136" s="142">
        <v>40499</v>
      </c>
      <c r="N136" s="142">
        <v>40500</v>
      </c>
      <c r="O136" s="143">
        <f t="shared" si="23"/>
        <v>202496</v>
      </c>
      <c r="P136" s="144">
        <f t="shared" si="24"/>
        <v>1</v>
      </c>
      <c r="Q136" s="145">
        <f t="shared" si="25"/>
        <v>4.938393540581249E-06</v>
      </c>
      <c r="R136" s="146">
        <v>18578</v>
      </c>
      <c r="S136" s="35" t="s">
        <v>1451</v>
      </c>
      <c r="T136" s="15">
        <v>3740</v>
      </c>
      <c r="U136" s="51" t="s">
        <v>1452</v>
      </c>
      <c r="V136" s="62">
        <v>8</v>
      </c>
      <c r="W136" s="57" t="s">
        <v>1453</v>
      </c>
      <c r="X136" s="41" t="s">
        <v>1454</v>
      </c>
      <c r="Y136" s="57" t="s">
        <v>1455</v>
      </c>
      <c r="Z136" s="5" t="s">
        <v>1263</v>
      </c>
      <c r="AA136" s="5" t="s">
        <v>1456</v>
      </c>
      <c r="AB136" s="5"/>
      <c r="AC136" s="5"/>
      <c r="AD136" s="5"/>
      <c r="AE136" s="5" t="s">
        <v>1451</v>
      </c>
      <c r="AF136" s="5">
        <v>3740</v>
      </c>
      <c r="AG136" s="5" t="s">
        <v>1452</v>
      </c>
      <c r="AH136" s="4" t="s">
        <v>648</v>
      </c>
      <c r="AI136" s="28"/>
      <c r="AJ136" s="5"/>
      <c r="AK136" s="5"/>
      <c r="AL136" s="5"/>
      <c r="AM136" s="5"/>
      <c r="AN136" s="8"/>
    </row>
    <row r="137" spans="1:40" ht="12.75">
      <c r="A137" s="67" t="s">
        <v>541</v>
      </c>
      <c r="B137" s="152">
        <v>252</v>
      </c>
      <c r="C137" s="66" t="s">
        <v>332</v>
      </c>
      <c r="D137" s="141">
        <v>4726</v>
      </c>
      <c r="E137" s="142">
        <v>4726</v>
      </c>
      <c r="F137" s="142">
        <v>4726</v>
      </c>
      <c r="G137" s="142">
        <v>4726</v>
      </c>
      <c r="H137" s="142">
        <v>4726</v>
      </c>
      <c r="I137" s="143">
        <f t="shared" si="22"/>
        <v>23630</v>
      </c>
      <c r="J137" s="141">
        <v>4726</v>
      </c>
      <c r="K137" s="142">
        <v>4726</v>
      </c>
      <c r="L137" s="142">
        <v>4726</v>
      </c>
      <c r="M137" s="142">
        <v>4725</v>
      </c>
      <c r="N137" s="142">
        <v>4725</v>
      </c>
      <c r="O137" s="143">
        <f t="shared" si="23"/>
        <v>23628</v>
      </c>
      <c r="P137" s="144">
        <f t="shared" si="24"/>
        <v>-2</v>
      </c>
      <c r="Q137" s="145">
        <f t="shared" si="25"/>
        <v>-8.463817181548878E-05</v>
      </c>
      <c r="R137" s="146">
        <v>2168</v>
      </c>
      <c r="S137" s="35" t="s">
        <v>1457</v>
      </c>
      <c r="T137" s="15">
        <v>1790</v>
      </c>
      <c r="U137" s="51" t="s">
        <v>1458</v>
      </c>
      <c r="V137" s="62">
        <v>8</v>
      </c>
      <c r="W137" s="57" t="s">
        <v>1453</v>
      </c>
      <c r="X137" s="41" t="s">
        <v>1454</v>
      </c>
      <c r="Y137" s="5" t="s">
        <v>1455</v>
      </c>
      <c r="Z137" s="5" t="s">
        <v>1263</v>
      </c>
      <c r="AA137" s="5" t="s">
        <v>1456</v>
      </c>
      <c r="AB137" s="5"/>
      <c r="AC137" s="5"/>
      <c r="AD137" s="5"/>
      <c r="AE137" s="5" t="s">
        <v>1457</v>
      </c>
      <c r="AF137" s="5">
        <v>1790</v>
      </c>
      <c r="AG137" s="5" t="s">
        <v>1458</v>
      </c>
      <c r="AH137" s="4" t="s">
        <v>648</v>
      </c>
      <c r="AI137" s="28"/>
      <c r="AJ137" s="5"/>
      <c r="AK137" s="5"/>
      <c r="AL137" s="5"/>
      <c r="AM137" s="5"/>
      <c r="AN137" s="8"/>
    </row>
    <row r="138" spans="1:40" ht="12.75">
      <c r="A138" s="67" t="s">
        <v>542</v>
      </c>
      <c r="B138" s="152">
        <v>213</v>
      </c>
      <c r="C138" s="66" t="s">
        <v>333</v>
      </c>
      <c r="D138" s="141">
        <v>36511</v>
      </c>
      <c r="E138" s="142">
        <v>36511</v>
      </c>
      <c r="F138" s="142">
        <v>36511</v>
      </c>
      <c r="G138" s="142">
        <v>36511</v>
      </c>
      <c r="H138" s="142">
        <v>36511</v>
      </c>
      <c r="I138" s="143">
        <f t="shared" si="22"/>
        <v>182555</v>
      </c>
      <c r="J138" s="141">
        <v>36511</v>
      </c>
      <c r="K138" s="142">
        <v>36511</v>
      </c>
      <c r="L138" s="142">
        <v>36511</v>
      </c>
      <c r="M138" s="142">
        <v>36511</v>
      </c>
      <c r="N138" s="142">
        <v>36511</v>
      </c>
      <c r="O138" s="143">
        <f t="shared" si="23"/>
        <v>182555</v>
      </c>
      <c r="P138" s="144">
        <f t="shared" si="24"/>
        <v>0</v>
      </c>
      <c r="Q138" s="145">
        <f t="shared" si="25"/>
        <v>0</v>
      </c>
      <c r="R138" s="146">
        <v>16748</v>
      </c>
      <c r="S138" s="35" t="s">
        <v>1459</v>
      </c>
      <c r="T138" s="15">
        <v>3650</v>
      </c>
      <c r="U138" s="51" t="s">
        <v>1460</v>
      </c>
      <c r="V138" s="62">
        <v>8</v>
      </c>
      <c r="W138" s="57" t="s">
        <v>1453</v>
      </c>
      <c r="X138" s="41" t="s">
        <v>1454</v>
      </c>
      <c r="Y138" s="5" t="s">
        <v>1455</v>
      </c>
      <c r="Z138" s="5" t="s">
        <v>1263</v>
      </c>
      <c r="AA138" s="5" t="s">
        <v>1456</v>
      </c>
      <c r="AB138" s="5"/>
      <c r="AC138" s="5"/>
      <c r="AD138" s="5"/>
      <c r="AE138" s="5" t="s">
        <v>1459</v>
      </c>
      <c r="AF138" s="5">
        <v>3650</v>
      </c>
      <c r="AG138" s="5" t="s">
        <v>1460</v>
      </c>
      <c r="AH138" s="4" t="s">
        <v>648</v>
      </c>
      <c r="AI138" s="28"/>
      <c r="AJ138" s="5"/>
      <c r="AK138" s="5"/>
      <c r="AL138" s="5"/>
      <c r="AM138" s="5"/>
      <c r="AN138" s="8"/>
    </row>
    <row r="139" spans="1:40" ht="12.75">
      <c r="A139" s="67" t="s">
        <v>543</v>
      </c>
      <c r="B139" s="152">
        <v>134</v>
      </c>
      <c r="C139" s="66" t="s">
        <v>334</v>
      </c>
      <c r="D139" s="141">
        <v>28678</v>
      </c>
      <c r="E139" s="142">
        <v>28678</v>
      </c>
      <c r="F139" s="142">
        <v>28678</v>
      </c>
      <c r="G139" s="142">
        <v>28678</v>
      </c>
      <c r="H139" s="142">
        <v>28678</v>
      </c>
      <c r="I139" s="143">
        <f t="shared" si="22"/>
        <v>143390</v>
      </c>
      <c r="J139" s="141">
        <v>33302</v>
      </c>
      <c r="K139" s="142">
        <v>33302</v>
      </c>
      <c r="L139" s="142">
        <v>33302</v>
      </c>
      <c r="M139" s="142">
        <v>33302</v>
      </c>
      <c r="N139" s="142">
        <v>33303</v>
      </c>
      <c r="O139" s="143">
        <f t="shared" si="23"/>
        <v>166511</v>
      </c>
      <c r="P139" s="144">
        <f t="shared" si="24"/>
        <v>23121</v>
      </c>
      <c r="Q139" s="145">
        <f t="shared" si="25"/>
        <v>0.1612455540832694</v>
      </c>
      <c r="R139" s="146">
        <v>15276</v>
      </c>
      <c r="S139" s="35" t="s">
        <v>1461</v>
      </c>
      <c r="T139" s="15">
        <v>8740</v>
      </c>
      <c r="U139" s="51" t="s">
        <v>1462</v>
      </c>
      <c r="V139" s="62">
        <v>8</v>
      </c>
      <c r="W139" s="57" t="s">
        <v>1463</v>
      </c>
      <c r="X139" s="41" t="s">
        <v>1464</v>
      </c>
      <c r="Y139" s="5" t="s">
        <v>1405</v>
      </c>
      <c r="Z139" s="5" t="s">
        <v>636</v>
      </c>
      <c r="AA139" s="5" t="s">
        <v>1406</v>
      </c>
      <c r="AB139" s="5"/>
      <c r="AC139" s="5"/>
      <c r="AD139" s="5"/>
      <c r="AE139" s="5" t="s">
        <v>1461</v>
      </c>
      <c r="AF139" s="5">
        <v>8740</v>
      </c>
      <c r="AG139" s="5" t="s">
        <v>1462</v>
      </c>
      <c r="AH139" s="4" t="s">
        <v>648</v>
      </c>
      <c r="AI139" s="28"/>
      <c r="AJ139" s="5"/>
      <c r="AK139" s="5"/>
      <c r="AL139" s="5"/>
      <c r="AM139" s="5"/>
      <c r="AN139" s="8"/>
    </row>
    <row r="140" spans="1:40" ht="12.75">
      <c r="A140" s="67" t="s">
        <v>544</v>
      </c>
      <c r="B140" s="152">
        <v>37</v>
      </c>
      <c r="C140" s="66" t="s">
        <v>335</v>
      </c>
      <c r="D140" s="141">
        <v>37232</v>
      </c>
      <c r="E140" s="142">
        <v>37232</v>
      </c>
      <c r="F140" s="142">
        <v>37232</v>
      </c>
      <c r="G140" s="142">
        <v>37232</v>
      </c>
      <c r="H140" s="142">
        <v>37232</v>
      </c>
      <c r="I140" s="143">
        <f t="shared" si="22"/>
        <v>186160</v>
      </c>
      <c r="J140" s="141">
        <v>37232</v>
      </c>
      <c r="K140" s="142">
        <v>37232</v>
      </c>
      <c r="L140" s="142">
        <v>37232</v>
      </c>
      <c r="M140" s="142">
        <v>37231</v>
      </c>
      <c r="N140" s="142">
        <v>37231</v>
      </c>
      <c r="O140" s="143">
        <f t="shared" si="23"/>
        <v>186158</v>
      </c>
      <c r="P140" s="144">
        <f t="shared" si="24"/>
        <v>-2</v>
      </c>
      <c r="Q140" s="145">
        <f t="shared" si="25"/>
        <v>-1.0743446497636441E-05</v>
      </c>
      <c r="R140" s="146">
        <v>17079</v>
      </c>
      <c r="S140" s="35" t="s">
        <v>1465</v>
      </c>
      <c r="T140" s="15">
        <v>3620</v>
      </c>
      <c r="U140" s="51" t="s">
        <v>999</v>
      </c>
      <c r="V140" s="62">
        <v>8</v>
      </c>
      <c r="W140" s="57" t="s">
        <v>1466</v>
      </c>
      <c r="X140" s="41" t="s">
        <v>1467</v>
      </c>
      <c r="Y140" s="5" t="s">
        <v>1468</v>
      </c>
      <c r="Z140" s="5" t="s">
        <v>1469</v>
      </c>
      <c r="AA140" s="5" t="s">
        <v>1470</v>
      </c>
      <c r="AB140" s="5"/>
      <c r="AC140" s="5"/>
      <c r="AD140" s="5"/>
      <c r="AE140" s="5" t="s">
        <v>1465</v>
      </c>
      <c r="AF140" s="5">
        <v>3620</v>
      </c>
      <c r="AG140" s="5" t="s">
        <v>999</v>
      </c>
      <c r="AH140" s="4" t="s">
        <v>648</v>
      </c>
      <c r="AI140" s="28"/>
      <c r="AJ140" s="5"/>
      <c r="AK140" s="5"/>
      <c r="AL140" s="5"/>
      <c r="AM140" s="5"/>
      <c r="AN140" s="8"/>
    </row>
    <row r="141" spans="1:40" ht="12.75">
      <c r="A141" s="67" t="s">
        <v>545</v>
      </c>
      <c r="B141" s="152">
        <v>98</v>
      </c>
      <c r="C141" s="66" t="s">
        <v>336</v>
      </c>
      <c r="D141" s="141">
        <v>5250</v>
      </c>
      <c r="E141" s="142">
        <v>5250</v>
      </c>
      <c r="F141" s="142">
        <v>5250</v>
      </c>
      <c r="G141" s="142">
        <v>5250</v>
      </c>
      <c r="H141" s="142">
        <v>5250</v>
      </c>
      <c r="I141" s="143">
        <f t="shared" si="22"/>
        <v>26250</v>
      </c>
      <c r="J141" s="141">
        <v>5250</v>
      </c>
      <c r="K141" s="142">
        <v>5250</v>
      </c>
      <c r="L141" s="142">
        <v>5250</v>
      </c>
      <c r="M141" s="142">
        <v>5250</v>
      </c>
      <c r="N141" s="142">
        <v>5250</v>
      </c>
      <c r="O141" s="143">
        <f t="shared" si="23"/>
        <v>26250</v>
      </c>
      <c r="P141" s="144">
        <f t="shared" si="24"/>
        <v>0</v>
      </c>
      <c r="Q141" s="145">
        <f t="shared" si="25"/>
        <v>0</v>
      </c>
      <c r="R141" s="146">
        <v>2408</v>
      </c>
      <c r="S141" s="35" t="s">
        <v>1471</v>
      </c>
      <c r="T141" s="15">
        <v>2960</v>
      </c>
      <c r="U141" s="51" t="s">
        <v>1472</v>
      </c>
      <c r="V141" s="62">
        <v>8</v>
      </c>
      <c r="W141" s="57" t="s">
        <v>1473</v>
      </c>
      <c r="X141" s="41" t="s">
        <v>1474</v>
      </c>
      <c r="Y141" s="5" t="s">
        <v>1475</v>
      </c>
      <c r="Z141" s="5" t="s">
        <v>1476</v>
      </c>
      <c r="AA141" s="5" t="s">
        <v>1478</v>
      </c>
      <c r="AB141" s="5"/>
      <c r="AC141" s="5"/>
      <c r="AD141" s="5" t="s">
        <v>1479</v>
      </c>
      <c r="AE141" s="5" t="s">
        <v>1471</v>
      </c>
      <c r="AF141" s="5">
        <v>2960</v>
      </c>
      <c r="AG141" s="5" t="s">
        <v>1472</v>
      </c>
      <c r="AH141" s="4" t="s">
        <v>1480</v>
      </c>
      <c r="AI141" s="28" t="s">
        <v>336</v>
      </c>
      <c r="AJ141" s="5" t="s">
        <v>1473</v>
      </c>
      <c r="AK141" s="5">
        <v>51.3388</v>
      </c>
      <c r="AL141" s="5">
        <v>4.6994</v>
      </c>
      <c r="AM141" s="5"/>
      <c r="AN141" s="8"/>
    </row>
    <row r="142" spans="1:40" ht="12.75">
      <c r="A142" s="67" t="s">
        <v>546</v>
      </c>
      <c r="B142" s="152">
        <v>14</v>
      </c>
      <c r="C142" s="66" t="s">
        <v>410</v>
      </c>
      <c r="D142" s="141">
        <v>29417</v>
      </c>
      <c r="E142" s="142">
        <v>29417</v>
      </c>
      <c r="F142" s="142">
        <v>29417</v>
      </c>
      <c r="G142" s="142">
        <v>29417</v>
      </c>
      <c r="H142" s="142">
        <v>29417</v>
      </c>
      <c r="I142" s="143">
        <f t="shared" si="22"/>
        <v>147085</v>
      </c>
      <c r="J142" s="141">
        <v>42380</v>
      </c>
      <c r="K142" s="142">
        <v>42380</v>
      </c>
      <c r="L142" s="142">
        <v>42380</v>
      </c>
      <c r="M142" s="142">
        <v>42380</v>
      </c>
      <c r="N142" s="142">
        <v>42380</v>
      </c>
      <c r="O142" s="143">
        <f t="shared" si="23"/>
        <v>211900</v>
      </c>
      <c r="P142" s="144">
        <f t="shared" si="24"/>
        <v>64815</v>
      </c>
      <c r="Q142" s="145">
        <f t="shared" si="25"/>
        <v>0.44066356188598427</v>
      </c>
      <c r="R142" s="146">
        <v>19440</v>
      </c>
      <c r="S142" s="35" t="s">
        <v>1481</v>
      </c>
      <c r="T142" s="15">
        <v>9700</v>
      </c>
      <c r="U142" s="51" t="s">
        <v>1361</v>
      </c>
      <c r="V142" s="62">
        <v>8</v>
      </c>
      <c r="W142" s="57" t="s">
        <v>1482</v>
      </c>
      <c r="X142" s="41" t="s">
        <v>1483</v>
      </c>
      <c r="Y142" s="5" t="s">
        <v>1484</v>
      </c>
      <c r="Z142" s="5" t="s">
        <v>1485</v>
      </c>
      <c r="AA142" s="5" t="s">
        <v>1486</v>
      </c>
      <c r="AB142" s="5"/>
      <c r="AC142" s="5"/>
      <c r="AD142" s="5" t="s">
        <v>1487</v>
      </c>
      <c r="AE142" s="5" t="s">
        <v>1481</v>
      </c>
      <c r="AF142" s="5">
        <v>9700</v>
      </c>
      <c r="AG142" s="5" t="s">
        <v>1361</v>
      </c>
      <c r="AH142" s="4" t="s">
        <v>648</v>
      </c>
      <c r="AI142" s="28"/>
      <c r="AJ142" s="5"/>
      <c r="AK142" s="5"/>
      <c r="AL142" s="5"/>
      <c r="AM142" s="5"/>
      <c r="AN142" s="8"/>
    </row>
    <row r="143" spans="1:40" ht="12.75">
      <c r="A143" s="67" t="s">
        <v>547</v>
      </c>
      <c r="B143" s="152">
        <v>132</v>
      </c>
      <c r="C143" s="66" t="s">
        <v>337</v>
      </c>
      <c r="D143" s="141">
        <v>12007</v>
      </c>
      <c r="E143" s="142">
        <v>12007</v>
      </c>
      <c r="F143" s="142">
        <v>12007</v>
      </c>
      <c r="G143" s="142">
        <v>12007</v>
      </c>
      <c r="H143" s="142">
        <v>12007</v>
      </c>
      <c r="I143" s="143">
        <f t="shared" si="22"/>
        <v>60035</v>
      </c>
      <c r="J143" s="141">
        <v>11915</v>
      </c>
      <c r="K143" s="142">
        <v>11915</v>
      </c>
      <c r="L143" s="142">
        <v>11915</v>
      </c>
      <c r="M143" s="142">
        <v>11914</v>
      </c>
      <c r="N143" s="142">
        <v>11914</v>
      </c>
      <c r="O143" s="143">
        <f t="shared" si="23"/>
        <v>59573</v>
      </c>
      <c r="P143" s="144">
        <f t="shared" si="24"/>
        <v>-462</v>
      </c>
      <c r="Q143" s="145">
        <f t="shared" si="25"/>
        <v>-0.007695510951944699</v>
      </c>
      <c r="R143" s="146">
        <v>5465</v>
      </c>
      <c r="S143" s="35" t="s">
        <v>1488</v>
      </c>
      <c r="T143" s="15">
        <v>9100</v>
      </c>
      <c r="U143" s="51" t="s">
        <v>1489</v>
      </c>
      <c r="V143" s="62">
        <v>8</v>
      </c>
      <c r="W143" s="57" t="s">
        <v>1490</v>
      </c>
      <c r="X143" s="41" t="s">
        <v>1491</v>
      </c>
      <c r="Y143" s="5" t="s">
        <v>1492</v>
      </c>
      <c r="Z143" s="5" t="s">
        <v>818</v>
      </c>
      <c r="AA143" s="5" t="s">
        <v>1493</v>
      </c>
      <c r="AB143" s="5"/>
      <c r="AC143" s="5"/>
      <c r="AD143" s="5"/>
      <c r="AE143" s="5" t="s">
        <v>1488</v>
      </c>
      <c r="AF143" s="5">
        <v>9100</v>
      </c>
      <c r="AG143" s="5" t="s">
        <v>1489</v>
      </c>
      <c r="AH143" s="4" t="s">
        <v>648</v>
      </c>
      <c r="AI143" s="28"/>
      <c r="AJ143" s="5"/>
      <c r="AK143" s="5"/>
      <c r="AL143" s="5"/>
      <c r="AM143" s="5"/>
      <c r="AN143" s="8"/>
    </row>
    <row r="144" spans="1:40" ht="12.75">
      <c r="A144" s="67" t="s">
        <v>607</v>
      </c>
      <c r="B144" s="152" t="s">
        <v>527</v>
      </c>
      <c r="C144" s="66" t="s">
        <v>608</v>
      </c>
      <c r="D144" s="141">
        <v>0</v>
      </c>
      <c r="E144" s="142">
        <v>0</v>
      </c>
      <c r="F144" s="142">
        <v>0</v>
      </c>
      <c r="G144" s="142">
        <v>0</v>
      </c>
      <c r="H144" s="142">
        <v>0</v>
      </c>
      <c r="I144" s="143">
        <f t="shared" si="22"/>
      </c>
      <c r="J144" s="147" t="s">
        <v>526</v>
      </c>
      <c r="K144" s="142"/>
      <c r="L144" s="142"/>
      <c r="M144" s="142"/>
      <c r="N144" s="142"/>
      <c r="O144" s="143"/>
      <c r="P144" s="144"/>
      <c r="Q144" s="145"/>
      <c r="R144" s="146"/>
      <c r="S144" s="12" t="s">
        <v>1738</v>
      </c>
      <c r="T144" s="38"/>
      <c r="U144" s="52"/>
      <c r="V144" s="63"/>
      <c r="W144" s="58"/>
      <c r="X144" s="42"/>
      <c r="Y144" s="189" t="s">
        <v>1738</v>
      </c>
      <c r="Z144" s="192"/>
      <c r="AA144" s="192"/>
      <c r="AB144" s="192"/>
      <c r="AC144" s="192"/>
      <c r="AD144" s="192"/>
      <c r="AE144" s="189" t="s">
        <v>1738</v>
      </c>
      <c r="AF144" s="192"/>
      <c r="AG144" s="192"/>
      <c r="AH144" s="193"/>
      <c r="AI144" s="195"/>
      <c r="AJ144" s="189" t="s">
        <v>1738</v>
      </c>
      <c r="AK144" s="192"/>
      <c r="AL144" s="192"/>
      <c r="AM144" s="192"/>
      <c r="AN144" s="203"/>
    </row>
    <row r="145" spans="1:40" ht="12.75">
      <c r="A145" s="67" t="s">
        <v>548</v>
      </c>
      <c r="B145" s="152">
        <v>271</v>
      </c>
      <c r="C145" s="66" t="s">
        <v>411</v>
      </c>
      <c r="D145" s="141">
        <v>41140</v>
      </c>
      <c r="E145" s="142">
        <v>41140</v>
      </c>
      <c r="F145" s="142">
        <v>41140</v>
      </c>
      <c r="G145" s="142">
        <v>41141</v>
      </c>
      <c r="H145" s="142">
        <v>41141</v>
      </c>
      <c r="I145" s="143">
        <f t="shared" si="22"/>
        <v>205702</v>
      </c>
      <c r="J145" s="141">
        <v>41140</v>
      </c>
      <c r="K145" s="142">
        <v>41140</v>
      </c>
      <c r="L145" s="142">
        <v>41140</v>
      </c>
      <c r="M145" s="142">
        <v>41141</v>
      </c>
      <c r="N145" s="142">
        <v>41141</v>
      </c>
      <c r="O145" s="143">
        <f aca="true" t="shared" si="26" ref="O145:O168">IF(SUM(J145:N145)&lt;&gt;0,SUM(J145:N145),"")</f>
        <v>205702</v>
      </c>
      <c r="P145" s="144">
        <f aca="true" t="shared" si="27" ref="P145:P162">IF(SUM(D145:I145)&gt;0,O145-I145,"")</f>
        <v>0</v>
      </c>
      <c r="Q145" s="145">
        <f aca="true" t="shared" si="28" ref="Q145:Q162">IF(P145&lt;&gt;"",P145/I145,"")</f>
        <v>0</v>
      </c>
      <c r="R145" s="146">
        <v>18872</v>
      </c>
      <c r="S145" s="35" t="s">
        <v>1494</v>
      </c>
      <c r="T145" s="15">
        <v>2840</v>
      </c>
      <c r="U145" s="51" t="s">
        <v>1495</v>
      </c>
      <c r="V145" s="62">
        <v>8</v>
      </c>
      <c r="W145" s="57" t="s">
        <v>1496</v>
      </c>
      <c r="X145" s="41" t="s">
        <v>1497</v>
      </c>
      <c r="Y145" s="5" t="s">
        <v>1405</v>
      </c>
      <c r="Z145" s="5" t="s">
        <v>636</v>
      </c>
      <c r="AA145" s="5" t="s">
        <v>1406</v>
      </c>
      <c r="AB145" s="5"/>
      <c r="AC145" s="5"/>
      <c r="AD145" s="5"/>
      <c r="AE145" s="5" t="s">
        <v>1494</v>
      </c>
      <c r="AF145" s="5">
        <v>2840</v>
      </c>
      <c r="AG145" s="5" t="s">
        <v>1495</v>
      </c>
      <c r="AH145" s="4" t="s">
        <v>1498</v>
      </c>
      <c r="AI145" s="28" t="s">
        <v>411</v>
      </c>
      <c r="AJ145" s="5" t="s">
        <v>1496</v>
      </c>
      <c r="AK145" s="5">
        <v>51.0807</v>
      </c>
      <c r="AL145" s="5">
        <v>4.4075</v>
      </c>
      <c r="AM145" s="5"/>
      <c r="AN145" s="8"/>
    </row>
    <row r="146" spans="1:40" ht="12.75">
      <c r="A146" s="67" t="s">
        <v>549</v>
      </c>
      <c r="B146" s="152">
        <v>272</v>
      </c>
      <c r="C146" s="66" t="s">
        <v>412</v>
      </c>
      <c r="D146" s="141">
        <v>46501</v>
      </c>
      <c r="E146" s="142">
        <v>46501</v>
      </c>
      <c r="F146" s="142">
        <v>46501</v>
      </c>
      <c r="G146" s="142">
        <v>46501</v>
      </c>
      <c r="H146" s="142">
        <v>46501</v>
      </c>
      <c r="I146" s="143">
        <f t="shared" si="22"/>
        <v>232505</v>
      </c>
      <c r="J146" s="141">
        <v>46501</v>
      </c>
      <c r="K146" s="142">
        <v>46501</v>
      </c>
      <c r="L146" s="142">
        <v>46501</v>
      </c>
      <c r="M146" s="142">
        <v>46501</v>
      </c>
      <c r="N146" s="142">
        <v>46501</v>
      </c>
      <c r="O146" s="143">
        <f t="shared" si="26"/>
        <v>232505</v>
      </c>
      <c r="P146" s="144">
        <f t="shared" si="27"/>
        <v>0</v>
      </c>
      <c r="Q146" s="145">
        <f t="shared" si="28"/>
        <v>0</v>
      </c>
      <c r="R146" s="146">
        <v>21331</v>
      </c>
      <c r="S146" s="35" t="s">
        <v>1499</v>
      </c>
      <c r="T146" s="15">
        <v>9140</v>
      </c>
      <c r="U146" s="51" t="s">
        <v>1500</v>
      </c>
      <c r="V146" s="62">
        <v>8</v>
      </c>
      <c r="W146" s="57" t="s">
        <v>1496</v>
      </c>
      <c r="X146" s="41" t="s">
        <v>1497</v>
      </c>
      <c r="Y146" s="5" t="s">
        <v>1405</v>
      </c>
      <c r="Z146" s="5" t="s">
        <v>636</v>
      </c>
      <c r="AA146" s="5" t="s">
        <v>1406</v>
      </c>
      <c r="AB146" s="5"/>
      <c r="AC146" s="5"/>
      <c r="AD146" s="5"/>
      <c r="AE146" s="5" t="s">
        <v>1499</v>
      </c>
      <c r="AF146" s="5">
        <v>9140</v>
      </c>
      <c r="AG146" s="5" t="s">
        <v>1500</v>
      </c>
      <c r="AH146" s="4" t="s">
        <v>648</v>
      </c>
      <c r="AI146" s="28"/>
      <c r="AJ146" s="5"/>
      <c r="AK146" s="5"/>
      <c r="AL146" s="5"/>
      <c r="AM146" s="5"/>
      <c r="AN146" s="8"/>
    </row>
    <row r="147" spans="1:40" ht="12.75">
      <c r="A147" s="67" t="s">
        <v>550</v>
      </c>
      <c r="B147" s="152">
        <v>528</v>
      </c>
      <c r="C147" s="66" t="s">
        <v>338</v>
      </c>
      <c r="D147" s="141">
        <v>45000</v>
      </c>
      <c r="E147" s="142">
        <v>45000</v>
      </c>
      <c r="F147" s="142">
        <v>45000</v>
      </c>
      <c r="G147" s="142">
        <v>45000</v>
      </c>
      <c r="H147" s="142">
        <v>45000</v>
      </c>
      <c r="I147" s="143">
        <f t="shared" si="22"/>
        <v>225000</v>
      </c>
      <c r="J147" s="177">
        <v>64062</v>
      </c>
      <c r="K147" s="150">
        <v>64062</v>
      </c>
      <c r="L147" s="150">
        <v>64062</v>
      </c>
      <c r="M147" s="150">
        <v>64062</v>
      </c>
      <c r="N147" s="150">
        <v>64061</v>
      </c>
      <c r="O147" s="179">
        <f t="shared" si="26"/>
        <v>320309</v>
      </c>
      <c r="P147" s="144">
        <f t="shared" si="27"/>
        <v>95309</v>
      </c>
      <c r="Q147" s="145">
        <f t="shared" si="28"/>
        <v>0.42359555555555556</v>
      </c>
      <c r="R147" s="151">
        <v>29386</v>
      </c>
      <c r="S147" s="35" t="s">
        <v>1502</v>
      </c>
      <c r="T147" s="15">
        <v>2070</v>
      </c>
      <c r="U147" s="51" t="s">
        <v>204</v>
      </c>
      <c r="V147" s="62">
        <v>8</v>
      </c>
      <c r="W147" s="57" t="s">
        <v>1503</v>
      </c>
      <c r="X147" s="41" t="s">
        <v>1504</v>
      </c>
      <c r="Y147" s="5" t="s">
        <v>1505</v>
      </c>
      <c r="Z147" s="5" t="s">
        <v>955</v>
      </c>
      <c r="AA147" s="5" t="s">
        <v>1506</v>
      </c>
      <c r="AB147" s="5" t="s">
        <v>1507</v>
      </c>
      <c r="AC147" s="5" t="s">
        <v>1508</v>
      </c>
      <c r="AD147" s="5" t="s">
        <v>1509</v>
      </c>
      <c r="AE147" s="5" t="s">
        <v>1502</v>
      </c>
      <c r="AF147" s="5">
        <v>2070</v>
      </c>
      <c r="AG147" s="5" t="s">
        <v>204</v>
      </c>
      <c r="AH147" s="4" t="s">
        <v>1510</v>
      </c>
      <c r="AI147" s="28" t="s">
        <v>338</v>
      </c>
      <c r="AJ147" s="5" t="s">
        <v>1503</v>
      </c>
      <c r="AK147" s="5">
        <v>51.18199</v>
      </c>
      <c r="AL147" s="5">
        <v>4.32585</v>
      </c>
      <c r="AM147" s="5"/>
      <c r="AN147" s="8"/>
    </row>
    <row r="148" spans="1:40" ht="12.75">
      <c r="A148" s="67" t="s">
        <v>551</v>
      </c>
      <c r="B148" s="152">
        <v>263</v>
      </c>
      <c r="C148" s="66" t="s">
        <v>413</v>
      </c>
      <c r="D148" s="141">
        <v>50048</v>
      </c>
      <c r="E148" s="142">
        <v>50048</v>
      </c>
      <c r="F148" s="142">
        <v>50048</v>
      </c>
      <c r="G148" s="142">
        <v>50048</v>
      </c>
      <c r="H148" s="142">
        <v>50048</v>
      </c>
      <c r="I148" s="143">
        <f t="shared" si="22"/>
        <v>250240</v>
      </c>
      <c r="J148" s="141">
        <v>50048</v>
      </c>
      <c r="K148" s="142">
        <v>50048</v>
      </c>
      <c r="L148" s="142">
        <v>50048</v>
      </c>
      <c r="M148" s="142">
        <v>50048</v>
      </c>
      <c r="N148" s="142">
        <v>50047</v>
      </c>
      <c r="O148" s="143">
        <f t="shared" si="26"/>
        <v>250239</v>
      </c>
      <c r="P148" s="144">
        <f t="shared" si="27"/>
        <v>-1</v>
      </c>
      <c r="Q148" s="145">
        <f t="shared" si="28"/>
        <v>-3.99616368286445E-06</v>
      </c>
      <c r="R148" s="146">
        <v>22958</v>
      </c>
      <c r="S148" s="35" t="s">
        <v>1511</v>
      </c>
      <c r="T148" s="15">
        <v>8511</v>
      </c>
      <c r="U148" s="51" t="s">
        <v>1512</v>
      </c>
      <c r="V148" s="62">
        <v>8</v>
      </c>
      <c r="W148" s="57" t="s">
        <v>1403</v>
      </c>
      <c r="X148" s="41" t="s">
        <v>1404</v>
      </c>
      <c r="Y148" s="5" t="s">
        <v>1405</v>
      </c>
      <c r="Z148" s="5" t="s">
        <v>636</v>
      </c>
      <c r="AA148" s="5" t="s">
        <v>1406</v>
      </c>
      <c r="AB148" s="5"/>
      <c r="AC148" s="5"/>
      <c r="AD148" s="5"/>
      <c r="AE148" s="5" t="s">
        <v>1511</v>
      </c>
      <c r="AF148" s="5">
        <v>8511</v>
      </c>
      <c r="AG148" s="5" t="s">
        <v>1512</v>
      </c>
      <c r="AH148" s="4" t="s">
        <v>648</v>
      </c>
      <c r="AI148" s="28"/>
      <c r="AJ148" s="5"/>
      <c r="AK148" s="5"/>
      <c r="AL148" s="5"/>
      <c r="AM148" s="5"/>
      <c r="AN148" s="8"/>
    </row>
    <row r="149" spans="1:40" ht="12.75">
      <c r="A149" s="67" t="s">
        <v>552</v>
      </c>
      <c r="B149" s="152">
        <v>201</v>
      </c>
      <c r="C149" s="66" t="s">
        <v>339</v>
      </c>
      <c r="D149" s="141">
        <v>19734</v>
      </c>
      <c r="E149" s="142">
        <v>19734</v>
      </c>
      <c r="F149" s="142">
        <v>19734</v>
      </c>
      <c r="G149" s="142">
        <v>19734</v>
      </c>
      <c r="H149" s="142">
        <v>19734</v>
      </c>
      <c r="I149" s="143">
        <f t="shared" si="22"/>
        <v>98670</v>
      </c>
      <c r="J149" s="141">
        <v>28336</v>
      </c>
      <c r="K149" s="142">
        <v>28336</v>
      </c>
      <c r="L149" s="142">
        <v>28336</v>
      </c>
      <c r="M149" s="142">
        <v>28336</v>
      </c>
      <c r="N149" s="142">
        <v>28335</v>
      </c>
      <c r="O149" s="143">
        <f t="shared" si="26"/>
        <v>141679</v>
      </c>
      <c r="P149" s="144">
        <f t="shared" si="27"/>
        <v>43009</v>
      </c>
      <c r="Q149" s="145">
        <f t="shared" si="28"/>
        <v>0.4358873011046924</v>
      </c>
      <c r="R149" s="146">
        <v>12998</v>
      </c>
      <c r="S149" s="35" t="s">
        <v>1513</v>
      </c>
      <c r="T149" s="15">
        <v>3500</v>
      </c>
      <c r="U149" s="51" t="s">
        <v>1514</v>
      </c>
      <c r="V149" s="62">
        <v>8</v>
      </c>
      <c r="W149" s="57" t="s">
        <v>1515</v>
      </c>
      <c r="X149" s="41" t="s">
        <v>1516</v>
      </c>
      <c r="Y149" s="5" t="s">
        <v>1517</v>
      </c>
      <c r="Z149" s="5" t="s">
        <v>1518</v>
      </c>
      <c r="AA149" s="5" t="s">
        <v>1519</v>
      </c>
      <c r="AB149" s="5" t="s">
        <v>1520</v>
      </c>
      <c r="AC149" s="5" t="s">
        <v>1521</v>
      </c>
      <c r="AD149" s="5" t="s">
        <v>1522</v>
      </c>
      <c r="AE149" s="5" t="s">
        <v>1513</v>
      </c>
      <c r="AF149" s="5">
        <v>3500</v>
      </c>
      <c r="AG149" s="5" t="s">
        <v>1514</v>
      </c>
      <c r="AH149" s="4" t="s">
        <v>648</v>
      </c>
      <c r="AI149" s="28"/>
      <c r="AJ149" s="5"/>
      <c r="AK149" s="5"/>
      <c r="AL149" s="5"/>
      <c r="AM149" s="5"/>
      <c r="AN149" s="8"/>
    </row>
    <row r="150" spans="1:40" ht="12.75">
      <c r="A150" s="67" t="s">
        <v>553</v>
      </c>
      <c r="B150" s="152">
        <v>739</v>
      </c>
      <c r="C150" s="66" t="s">
        <v>340</v>
      </c>
      <c r="D150" s="141">
        <v>18335</v>
      </c>
      <c r="E150" s="142">
        <v>18335</v>
      </c>
      <c r="F150" s="142">
        <v>18335</v>
      </c>
      <c r="G150" s="142">
        <v>18335</v>
      </c>
      <c r="H150" s="142">
        <v>18336</v>
      </c>
      <c r="I150" s="143">
        <f t="shared" si="22"/>
        <v>91676</v>
      </c>
      <c r="J150" s="141">
        <v>18335</v>
      </c>
      <c r="K150" s="142">
        <v>18335</v>
      </c>
      <c r="L150" s="142">
        <v>18335</v>
      </c>
      <c r="M150" s="142">
        <v>18335</v>
      </c>
      <c r="N150" s="142">
        <v>18336</v>
      </c>
      <c r="O150" s="143">
        <f t="shared" si="26"/>
        <v>91676</v>
      </c>
      <c r="P150" s="144">
        <f t="shared" si="27"/>
        <v>0</v>
      </c>
      <c r="Q150" s="145">
        <f t="shared" si="28"/>
        <v>0</v>
      </c>
      <c r="R150" s="146">
        <v>8411</v>
      </c>
      <c r="S150" s="35" t="s">
        <v>1523</v>
      </c>
      <c r="T150" s="15">
        <v>8710</v>
      </c>
      <c r="U150" s="51" t="s">
        <v>1396</v>
      </c>
      <c r="V150" s="62">
        <v>1</v>
      </c>
      <c r="W150" s="57" t="s">
        <v>1524</v>
      </c>
      <c r="X150" s="41" t="s">
        <v>1525</v>
      </c>
      <c r="Y150" s="5" t="s">
        <v>1526</v>
      </c>
      <c r="Z150" s="5" t="s">
        <v>1527</v>
      </c>
      <c r="AA150" s="5" t="s">
        <v>1528</v>
      </c>
      <c r="AB150" s="5"/>
      <c r="AC150" s="5"/>
      <c r="AD150" s="5"/>
      <c r="AE150" s="5" t="s">
        <v>1523</v>
      </c>
      <c r="AF150" s="5">
        <v>8710</v>
      </c>
      <c r="AG150" s="5" t="s">
        <v>1396</v>
      </c>
      <c r="AH150" s="4" t="s">
        <v>648</v>
      </c>
      <c r="AI150" s="28"/>
      <c r="AJ150" s="5"/>
      <c r="AK150" s="5"/>
      <c r="AL150" s="5"/>
      <c r="AM150" s="5"/>
      <c r="AN150" s="8"/>
    </row>
    <row r="151" spans="1:40" ht="12.75">
      <c r="A151" s="67" t="s">
        <v>554</v>
      </c>
      <c r="B151" s="152">
        <v>293</v>
      </c>
      <c r="C151" s="66" t="s">
        <v>341</v>
      </c>
      <c r="D151" s="141">
        <v>29053</v>
      </c>
      <c r="E151" s="142">
        <v>29053</v>
      </c>
      <c r="F151" s="142">
        <v>29053</v>
      </c>
      <c r="G151" s="142">
        <v>29053</v>
      </c>
      <c r="H151" s="142">
        <v>29053</v>
      </c>
      <c r="I151" s="143">
        <f t="shared" si="22"/>
        <v>145265</v>
      </c>
      <c r="J151" s="141">
        <v>29053</v>
      </c>
      <c r="K151" s="142">
        <v>29053</v>
      </c>
      <c r="L151" s="142">
        <v>29053</v>
      </c>
      <c r="M151" s="142">
        <v>29053</v>
      </c>
      <c r="N151" s="142">
        <v>29052</v>
      </c>
      <c r="O151" s="143">
        <f t="shared" si="26"/>
        <v>145264</v>
      </c>
      <c r="P151" s="144">
        <f t="shared" si="27"/>
        <v>-1</v>
      </c>
      <c r="Q151" s="145">
        <f t="shared" si="28"/>
        <v>-6.883970674284927E-06</v>
      </c>
      <c r="R151" s="146">
        <v>13327</v>
      </c>
      <c r="S151" s="35" t="s">
        <v>1529</v>
      </c>
      <c r="T151" s="15">
        <v>8710</v>
      </c>
      <c r="U151" s="51" t="s">
        <v>1396</v>
      </c>
      <c r="V151" s="62">
        <v>1</v>
      </c>
      <c r="W151" s="57" t="s">
        <v>1524</v>
      </c>
      <c r="X151" s="41" t="s">
        <v>1525</v>
      </c>
      <c r="Y151" s="5" t="s">
        <v>1530</v>
      </c>
      <c r="Z151" s="5" t="s">
        <v>1531</v>
      </c>
      <c r="AA151" s="5" t="s">
        <v>1532</v>
      </c>
      <c r="AB151" s="5"/>
      <c r="AC151" s="5"/>
      <c r="AD151" s="5"/>
      <c r="AE151" s="5" t="s">
        <v>1529</v>
      </c>
      <c r="AF151" s="5">
        <v>8710</v>
      </c>
      <c r="AG151" s="5" t="s">
        <v>1396</v>
      </c>
      <c r="AH151" s="4" t="s">
        <v>648</v>
      </c>
      <c r="AI151" s="28"/>
      <c r="AJ151" s="5"/>
      <c r="AK151" s="5"/>
      <c r="AL151" s="5"/>
      <c r="AM151" s="5"/>
      <c r="AN151" s="8"/>
    </row>
    <row r="152" spans="1:40" ht="12.75">
      <c r="A152" s="67" t="s">
        <v>555</v>
      </c>
      <c r="B152" s="152">
        <v>138</v>
      </c>
      <c r="C152" s="66" t="s">
        <v>342</v>
      </c>
      <c r="D152" s="141">
        <v>7737</v>
      </c>
      <c r="E152" s="142">
        <v>7737</v>
      </c>
      <c r="F152" s="142">
        <v>7737</v>
      </c>
      <c r="G152" s="142">
        <v>7737</v>
      </c>
      <c r="H152" s="142">
        <v>7737</v>
      </c>
      <c r="I152" s="143">
        <f t="shared" si="22"/>
        <v>38685</v>
      </c>
      <c r="J152" s="141">
        <v>6236</v>
      </c>
      <c r="K152" s="142">
        <v>6236</v>
      </c>
      <c r="L152" s="142">
        <v>6236</v>
      </c>
      <c r="M152" s="142">
        <v>6236</v>
      </c>
      <c r="N152" s="142">
        <v>6237</v>
      </c>
      <c r="O152" s="143">
        <f t="shared" si="26"/>
        <v>31181</v>
      </c>
      <c r="P152" s="144">
        <f t="shared" si="27"/>
        <v>-7504</v>
      </c>
      <c r="Q152" s="145">
        <f t="shared" si="28"/>
        <v>-0.1939769936667959</v>
      </c>
      <c r="R152" s="146">
        <v>2861</v>
      </c>
      <c r="S152" s="35" t="s">
        <v>1533</v>
      </c>
      <c r="T152" s="15">
        <v>8710</v>
      </c>
      <c r="U152" s="51" t="s">
        <v>1396</v>
      </c>
      <c r="V152" s="62">
        <v>1</v>
      </c>
      <c r="W152" s="57" t="s">
        <v>1534</v>
      </c>
      <c r="X152" s="41" t="s">
        <v>1535</v>
      </c>
      <c r="Y152" s="5" t="s">
        <v>1536</v>
      </c>
      <c r="Z152" s="5" t="s">
        <v>964</v>
      </c>
      <c r="AA152" s="5" t="s">
        <v>1537</v>
      </c>
      <c r="AB152" s="5"/>
      <c r="AC152" s="5"/>
      <c r="AD152" s="5"/>
      <c r="AE152" s="5" t="s">
        <v>1533</v>
      </c>
      <c r="AF152" s="5">
        <v>8710</v>
      </c>
      <c r="AG152" s="5" t="s">
        <v>1396</v>
      </c>
      <c r="AH152" s="4" t="s">
        <v>648</v>
      </c>
      <c r="AI152" s="28"/>
      <c r="AJ152" s="5"/>
      <c r="AK152" s="5"/>
      <c r="AL152" s="5"/>
      <c r="AM152" s="5"/>
      <c r="AN152" s="8"/>
    </row>
    <row r="153" spans="1:40" ht="12.75">
      <c r="A153" s="67" t="s">
        <v>556</v>
      </c>
      <c r="B153" s="152">
        <v>429</v>
      </c>
      <c r="C153" s="66" t="s">
        <v>343</v>
      </c>
      <c r="D153" s="141">
        <v>3410</v>
      </c>
      <c r="E153" s="142">
        <v>3410</v>
      </c>
      <c r="F153" s="142">
        <v>3410</v>
      </c>
      <c r="G153" s="142">
        <v>3410</v>
      </c>
      <c r="H153" s="142">
        <v>3411</v>
      </c>
      <c r="I153" s="143">
        <f t="shared" si="22"/>
        <v>17051</v>
      </c>
      <c r="J153" s="141">
        <v>3410</v>
      </c>
      <c r="K153" s="142">
        <v>3410</v>
      </c>
      <c r="L153" s="142">
        <v>3410</v>
      </c>
      <c r="M153" s="142">
        <v>3410</v>
      </c>
      <c r="N153" s="142">
        <v>3411</v>
      </c>
      <c r="O153" s="143">
        <f t="shared" si="26"/>
        <v>17051</v>
      </c>
      <c r="P153" s="144">
        <f t="shared" si="27"/>
        <v>0</v>
      </c>
      <c r="Q153" s="145">
        <f t="shared" si="28"/>
        <v>0</v>
      </c>
      <c r="R153" s="146">
        <v>1564</v>
      </c>
      <c r="S153" s="35" t="s">
        <v>1538</v>
      </c>
      <c r="T153" s="15">
        <v>8710</v>
      </c>
      <c r="U153" s="51" t="s">
        <v>1396</v>
      </c>
      <c r="V153" s="62">
        <v>1</v>
      </c>
      <c r="W153" s="57" t="s">
        <v>1539</v>
      </c>
      <c r="X153" s="41" t="s">
        <v>1540</v>
      </c>
      <c r="Y153" s="5" t="s">
        <v>1244</v>
      </c>
      <c r="Z153" s="5" t="s">
        <v>807</v>
      </c>
      <c r="AA153" s="5" t="s">
        <v>1541</v>
      </c>
      <c r="AB153" s="5"/>
      <c r="AC153" s="5"/>
      <c r="AD153" s="5"/>
      <c r="AE153" s="5" t="s">
        <v>1538</v>
      </c>
      <c r="AF153" s="5">
        <v>8710</v>
      </c>
      <c r="AG153" s="5" t="s">
        <v>1396</v>
      </c>
      <c r="AH153" s="4" t="s">
        <v>648</v>
      </c>
      <c r="AI153" s="28"/>
      <c r="AJ153" s="5"/>
      <c r="AK153" s="5"/>
      <c r="AL153" s="5"/>
      <c r="AM153" s="5"/>
      <c r="AN153" s="8"/>
    </row>
    <row r="154" spans="1:40" ht="12.75">
      <c r="A154" s="67" t="s">
        <v>557</v>
      </c>
      <c r="B154" s="152">
        <v>631</v>
      </c>
      <c r="C154" s="66" t="s">
        <v>344</v>
      </c>
      <c r="D154" s="141">
        <v>39680</v>
      </c>
      <c r="E154" s="142">
        <v>39680</v>
      </c>
      <c r="F154" s="142">
        <v>39680</v>
      </c>
      <c r="G154" s="142">
        <v>39681</v>
      </c>
      <c r="H154" s="142">
        <v>39681</v>
      </c>
      <c r="I154" s="143">
        <f t="shared" si="22"/>
        <v>198402</v>
      </c>
      <c r="J154" s="141">
        <v>39680</v>
      </c>
      <c r="K154" s="142">
        <v>39680</v>
      </c>
      <c r="L154" s="142">
        <v>39680</v>
      </c>
      <c r="M154" s="142">
        <v>39681</v>
      </c>
      <c r="N154" s="142">
        <v>39681</v>
      </c>
      <c r="O154" s="143">
        <f t="shared" si="26"/>
        <v>198402</v>
      </c>
      <c r="P154" s="144">
        <f t="shared" si="27"/>
        <v>0</v>
      </c>
      <c r="Q154" s="145">
        <f t="shared" si="28"/>
        <v>0</v>
      </c>
      <c r="R154" s="146">
        <v>18202</v>
      </c>
      <c r="S154" s="35" t="s">
        <v>1542</v>
      </c>
      <c r="T154" s="15">
        <v>8780</v>
      </c>
      <c r="U154" s="51" t="s">
        <v>1543</v>
      </c>
      <c r="V154" s="62">
        <v>1</v>
      </c>
      <c r="W154" s="57" t="s">
        <v>1544</v>
      </c>
      <c r="X154" s="41" t="s">
        <v>1545</v>
      </c>
      <c r="Y154" s="5" t="s">
        <v>1546</v>
      </c>
      <c r="Z154" s="5" t="s">
        <v>784</v>
      </c>
      <c r="AA154" s="5" t="s">
        <v>1547</v>
      </c>
      <c r="AB154" s="5"/>
      <c r="AC154" s="5"/>
      <c r="AD154" s="5"/>
      <c r="AE154" s="5" t="s">
        <v>1542</v>
      </c>
      <c r="AF154" s="5">
        <v>8780</v>
      </c>
      <c r="AG154" s="5" t="s">
        <v>1543</v>
      </c>
      <c r="AH154" s="4" t="s">
        <v>648</v>
      </c>
      <c r="AI154" s="28"/>
      <c r="AJ154" s="5"/>
      <c r="AK154" s="5"/>
      <c r="AL154" s="5"/>
      <c r="AM154" s="5"/>
      <c r="AN154" s="8"/>
    </row>
    <row r="155" spans="1:40" ht="12.75">
      <c r="A155" s="67" t="s">
        <v>558</v>
      </c>
      <c r="B155" s="152">
        <v>316</v>
      </c>
      <c r="C155" s="66" t="s">
        <v>345</v>
      </c>
      <c r="D155" s="141">
        <v>68636</v>
      </c>
      <c r="E155" s="142">
        <v>68636</v>
      </c>
      <c r="F155" s="142">
        <v>68636</v>
      </c>
      <c r="G155" s="142">
        <v>68637</v>
      </c>
      <c r="H155" s="142">
        <v>68637</v>
      </c>
      <c r="I155" s="143">
        <f t="shared" si="22"/>
        <v>343182</v>
      </c>
      <c r="J155" s="141">
        <v>68636</v>
      </c>
      <c r="K155" s="142">
        <v>68636</v>
      </c>
      <c r="L155" s="142">
        <v>68636</v>
      </c>
      <c r="M155" s="142">
        <v>68637</v>
      </c>
      <c r="N155" s="142">
        <v>68637</v>
      </c>
      <c r="O155" s="143">
        <f t="shared" si="26"/>
        <v>343182</v>
      </c>
      <c r="P155" s="144">
        <f t="shared" si="27"/>
        <v>0</v>
      </c>
      <c r="Q155" s="145">
        <f t="shared" si="28"/>
        <v>0</v>
      </c>
      <c r="R155" s="146">
        <v>31485</v>
      </c>
      <c r="S155" s="35" t="s">
        <v>1548</v>
      </c>
      <c r="T155" s="15">
        <v>3600</v>
      </c>
      <c r="U155" s="51" t="s">
        <v>913</v>
      </c>
      <c r="V155" s="62">
        <v>1</v>
      </c>
      <c r="W155" s="57" t="s">
        <v>1549</v>
      </c>
      <c r="X155" s="41" t="s">
        <v>1551</v>
      </c>
      <c r="Y155" s="5" t="s">
        <v>1381</v>
      </c>
      <c r="Z155" s="5" t="s">
        <v>1552</v>
      </c>
      <c r="AA155" s="5" t="s">
        <v>1553</v>
      </c>
      <c r="AB155" s="5"/>
      <c r="AC155" s="5"/>
      <c r="AD155" s="5"/>
      <c r="AE155" s="5" t="s">
        <v>1548</v>
      </c>
      <c r="AF155" s="5">
        <v>3600</v>
      </c>
      <c r="AG155" s="5" t="s">
        <v>913</v>
      </c>
      <c r="AH155" s="4" t="s">
        <v>648</v>
      </c>
      <c r="AI155" s="28"/>
      <c r="AJ155" s="5"/>
      <c r="AK155" s="5"/>
      <c r="AL155" s="5"/>
      <c r="AM155" s="5"/>
      <c r="AN155" s="8"/>
    </row>
    <row r="156" spans="1:40" ht="12.75">
      <c r="A156" s="67" t="s">
        <v>559</v>
      </c>
      <c r="B156" s="152">
        <v>165</v>
      </c>
      <c r="C156" s="66" t="s">
        <v>414</v>
      </c>
      <c r="D156" s="141">
        <v>117868</v>
      </c>
      <c r="E156" s="142">
        <v>117868</v>
      </c>
      <c r="F156" s="142">
        <v>117868</v>
      </c>
      <c r="G156" s="142">
        <v>117869</v>
      </c>
      <c r="H156" s="142">
        <v>117869</v>
      </c>
      <c r="I156" s="143">
        <f t="shared" si="22"/>
        <v>589342</v>
      </c>
      <c r="J156" s="141">
        <v>117868</v>
      </c>
      <c r="K156" s="142">
        <v>117868</v>
      </c>
      <c r="L156" s="142">
        <v>117868</v>
      </c>
      <c r="M156" s="142">
        <v>117869</v>
      </c>
      <c r="N156" s="142">
        <v>117869</v>
      </c>
      <c r="O156" s="143">
        <f t="shared" si="26"/>
        <v>589342</v>
      </c>
      <c r="P156" s="144">
        <f t="shared" si="27"/>
        <v>0</v>
      </c>
      <c r="Q156" s="145">
        <f t="shared" si="28"/>
        <v>0</v>
      </c>
      <c r="R156" s="146">
        <v>54068</v>
      </c>
      <c r="S156" s="35" t="s">
        <v>1554</v>
      </c>
      <c r="T156" s="15">
        <v>2400</v>
      </c>
      <c r="U156" s="51" t="s">
        <v>1555</v>
      </c>
      <c r="V156" s="62">
        <v>7</v>
      </c>
      <c r="W156" s="57" t="s">
        <v>1556</v>
      </c>
      <c r="X156" s="41" t="s">
        <v>1557</v>
      </c>
      <c r="Y156" s="5" t="s">
        <v>1558</v>
      </c>
      <c r="Z156" s="5" t="s">
        <v>1559</v>
      </c>
      <c r="AA156" s="5" t="s">
        <v>1560</v>
      </c>
      <c r="AB156" s="5"/>
      <c r="AC156" s="5"/>
      <c r="AD156" s="5"/>
      <c r="AE156" s="5" t="s">
        <v>1554</v>
      </c>
      <c r="AF156" s="5">
        <v>2400</v>
      </c>
      <c r="AG156" s="5" t="s">
        <v>1555</v>
      </c>
      <c r="AH156" s="4" t="s">
        <v>1561</v>
      </c>
      <c r="AI156" s="28" t="s">
        <v>414</v>
      </c>
      <c r="AJ156" s="5" t="s">
        <v>1556</v>
      </c>
      <c r="AK156" s="5">
        <v>51.188361</v>
      </c>
      <c r="AL156" s="5">
        <v>5.155453</v>
      </c>
      <c r="AM156" s="5"/>
      <c r="AN156" s="8"/>
    </row>
    <row r="157" spans="1:40" ht="12.75">
      <c r="A157" s="67" t="s">
        <v>560</v>
      </c>
      <c r="B157" s="152">
        <v>38</v>
      </c>
      <c r="C157" s="66" t="s">
        <v>346</v>
      </c>
      <c r="D157" s="141">
        <v>28089</v>
      </c>
      <c r="E157" s="142">
        <v>28089</v>
      </c>
      <c r="F157" s="142">
        <v>28089</v>
      </c>
      <c r="G157" s="142">
        <v>28089</v>
      </c>
      <c r="H157" s="142">
        <v>28089</v>
      </c>
      <c r="I157" s="143">
        <f t="shared" si="22"/>
        <v>140445</v>
      </c>
      <c r="J157" s="141">
        <v>28089</v>
      </c>
      <c r="K157" s="142">
        <v>28089</v>
      </c>
      <c r="L157" s="142">
        <v>28089</v>
      </c>
      <c r="M157" s="142">
        <v>28089</v>
      </c>
      <c r="N157" s="142">
        <v>28089</v>
      </c>
      <c r="O157" s="143">
        <f t="shared" si="26"/>
        <v>140445</v>
      </c>
      <c r="P157" s="144">
        <f t="shared" si="27"/>
        <v>0</v>
      </c>
      <c r="Q157" s="145">
        <f t="shared" si="28"/>
        <v>0</v>
      </c>
      <c r="R157" s="146">
        <v>12885</v>
      </c>
      <c r="S157" s="35" t="s">
        <v>1562</v>
      </c>
      <c r="T157" s="15">
        <v>3980</v>
      </c>
      <c r="U157" s="51" t="s">
        <v>709</v>
      </c>
      <c r="V157" s="62">
        <v>7</v>
      </c>
      <c r="W157" s="57" t="s">
        <v>1563</v>
      </c>
      <c r="X157" s="41" t="s">
        <v>1564</v>
      </c>
      <c r="Y157" s="5" t="s">
        <v>1565</v>
      </c>
      <c r="Z157" s="5" t="s">
        <v>1566</v>
      </c>
      <c r="AA157" s="5" t="s">
        <v>1567</v>
      </c>
      <c r="AB157" s="5"/>
      <c r="AC157" s="5"/>
      <c r="AD157" s="5"/>
      <c r="AE157" s="5" t="s">
        <v>1562</v>
      </c>
      <c r="AF157" s="5">
        <v>3980</v>
      </c>
      <c r="AG157" s="5" t="s">
        <v>709</v>
      </c>
      <c r="AH157" s="4" t="s">
        <v>648</v>
      </c>
      <c r="AI157" s="28"/>
      <c r="AJ157" s="5"/>
      <c r="AK157" s="5"/>
      <c r="AL157" s="5"/>
      <c r="AM157" s="5"/>
      <c r="AN157" s="8"/>
    </row>
    <row r="158" spans="1:40" ht="12.75">
      <c r="A158" s="67" t="s">
        <v>561</v>
      </c>
      <c r="B158" s="152">
        <v>145</v>
      </c>
      <c r="C158" s="66" t="s">
        <v>347</v>
      </c>
      <c r="D158" s="141">
        <v>53650</v>
      </c>
      <c r="E158" s="142">
        <v>53650</v>
      </c>
      <c r="F158" s="142">
        <v>53650</v>
      </c>
      <c r="G158" s="142">
        <v>53650</v>
      </c>
      <c r="H158" s="142">
        <v>53650</v>
      </c>
      <c r="I158" s="143">
        <f t="shared" si="22"/>
        <v>268250</v>
      </c>
      <c r="J158" s="141">
        <v>53650</v>
      </c>
      <c r="K158" s="142">
        <v>53650</v>
      </c>
      <c r="L158" s="142">
        <v>53650</v>
      </c>
      <c r="M158" s="142">
        <v>53649</v>
      </c>
      <c r="N158" s="142">
        <v>53649</v>
      </c>
      <c r="O158" s="143">
        <f t="shared" si="26"/>
        <v>268248</v>
      </c>
      <c r="P158" s="144">
        <f t="shared" si="27"/>
        <v>-2</v>
      </c>
      <c r="Q158" s="145">
        <f t="shared" si="28"/>
        <v>-7.455731593662628E-06</v>
      </c>
      <c r="R158" s="146">
        <v>24610</v>
      </c>
      <c r="S158" s="35" t="s">
        <v>1568</v>
      </c>
      <c r="T158" s="15">
        <v>3920</v>
      </c>
      <c r="U158" s="51" t="s">
        <v>666</v>
      </c>
      <c r="V158" s="62">
        <v>7</v>
      </c>
      <c r="W158" s="57" t="s">
        <v>1569</v>
      </c>
      <c r="X158" s="41" t="s">
        <v>1570</v>
      </c>
      <c r="Y158" s="5" t="s">
        <v>1571</v>
      </c>
      <c r="Z158" s="5" t="s">
        <v>1572</v>
      </c>
      <c r="AA158" s="5" t="s">
        <v>1573</v>
      </c>
      <c r="AB158" s="5" t="s">
        <v>1574</v>
      </c>
      <c r="AC158" s="5"/>
      <c r="AD158" s="5" t="s">
        <v>1575</v>
      </c>
      <c r="AE158" s="5" t="s">
        <v>1568</v>
      </c>
      <c r="AF158" s="5">
        <v>3920</v>
      </c>
      <c r="AG158" s="5" t="s">
        <v>666</v>
      </c>
      <c r="AH158" s="4" t="s">
        <v>1576</v>
      </c>
      <c r="AI158" s="28" t="s">
        <v>347</v>
      </c>
      <c r="AJ158" s="5" t="s">
        <v>1569</v>
      </c>
      <c r="AK158" s="5">
        <v>51.20995</v>
      </c>
      <c r="AL158" s="5">
        <v>5.293488</v>
      </c>
      <c r="AM158" s="5"/>
      <c r="AN158" s="8"/>
    </row>
    <row r="159" spans="1:40" ht="12.75">
      <c r="A159" s="67" t="s">
        <v>562</v>
      </c>
      <c r="B159" s="152">
        <v>239</v>
      </c>
      <c r="C159" s="66" t="s">
        <v>348</v>
      </c>
      <c r="D159" s="141">
        <v>14019</v>
      </c>
      <c r="E159" s="142">
        <v>14019</v>
      </c>
      <c r="F159" s="142">
        <v>14019</v>
      </c>
      <c r="G159" s="142">
        <v>14019</v>
      </c>
      <c r="H159" s="142">
        <v>14019</v>
      </c>
      <c r="I159" s="143">
        <f t="shared" si="22"/>
        <v>70095</v>
      </c>
      <c r="J159" s="141">
        <v>14019</v>
      </c>
      <c r="K159" s="142">
        <v>14019</v>
      </c>
      <c r="L159" s="142">
        <v>14019</v>
      </c>
      <c r="M159" s="142">
        <v>14019</v>
      </c>
      <c r="N159" s="142">
        <v>14019</v>
      </c>
      <c r="O159" s="143">
        <f t="shared" si="26"/>
        <v>70095</v>
      </c>
      <c r="P159" s="144">
        <f t="shared" si="27"/>
        <v>0</v>
      </c>
      <c r="Q159" s="145">
        <f t="shared" si="28"/>
        <v>0</v>
      </c>
      <c r="R159" s="146">
        <v>6431</v>
      </c>
      <c r="S159" s="35" t="s">
        <v>1577</v>
      </c>
      <c r="T159" s="15">
        <v>8792</v>
      </c>
      <c r="U159" s="51" t="s">
        <v>1578</v>
      </c>
      <c r="V159" s="62">
        <v>7</v>
      </c>
      <c r="W159" s="57" t="s">
        <v>1579</v>
      </c>
      <c r="X159" s="41" t="s">
        <v>1580</v>
      </c>
      <c r="Y159" s="5" t="s">
        <v>1581</v>
      </c>
      <c r="Z159" s="5" t="s">
        <v>1582</v>
      </c>
      <c r="AA159" s="5" t="s">
        <v>1583</v>
      </c>
      <c r="AB159" s="5" t="s">
        <v>1584</v>
      </c>
      <c r="AC159" s="5"/>
      <c r="AD159" s="5" t="s">
        <v>1585</v>
      </c>
      <c r="AE159" s="5" t="s">
        <v>1577</v>
      </c>
      <c r="AF159" s="5">
        <v>8792</v>
      </c>
      <c r="AG159" s="5" t="s">
        <v>1578</v>
      </c>
      <c r="AH159" s="4" t="s">
        <v>648</v>
      </c>
      <c r="AI159" s="28"/>
      <c r="AJ159" s="5"/>
      <c r="AK159" s="5"/>
      <c r="AL159" s="5"/>
      <c r="AM159" s="5"/>
      <c r="AN159" s="8"/>
    </row>
    <row r="160" spans="1:40" ht="12.75">
      <c r="A160" s="67" t="s">
        <v>563</v>
      </c>
      <c r="B160" s="152">
        <v>630</v>
      </c>
      <c r="C160" s="66" t="s">
        <v>415</v>
      </c>
      <c r="D160" s="141">
        <v>5000</v>
      </c>
      <c r="E160" s="142">
        <v>5000</v>
      </c>
      <c r="F160" s="142">
        <v>5000</v>
      </c>
      <c r="G160" s="142">
        <v>5000</v>
      </c>
      <c r="H160" s="142">
        <v>5000</v>
      </c>
      <c r="I160" s="143">
        <f t="shared" si="22"/>
        <v>25000</v>
      </c>
      <c r="J160" s="141">
        <v>45102</v>
      </c>
      <c r="K160" s="142">
        <v>45102</v>
      </c>
      <c r="L160" s="142">
        <v>45102</v>
      </c>
      <c r="M160" s="142">
        <v>45102</v>
      </c>
      <c r="N160" s="142">
        <v>45102</v>
      </c>
      <c r="O160" s="143">
        <f t="shared" si="26"/>
        <v>225510</v>
      </c>
      <c r="P160" s="144">
        <f t="shared" si="27"/>
        <v>200510</v>
      </c>
      <c r="Q160" s="145">
        <f t="shared" si="28"/>
        <v>8.0204</v>
      </c>
      <c r="R160" s="146">
        <v>20689</v>
      </c>
      <c r="S160" s="35" t="s">
        <v>1586</v>
      </c>
      <c r="T160" s="15">
        <v>9130</v>
      </c>
      <c r="U160" s="51" t="s">
        <v>650</v>
      </c>
      <c r="V160" s="62">
        <v>1</v>
      </c>
      <c r="W160" s="57" t="s">
        <v>1587</v>
      </c>
      <c r="X160" s="41" t="s">
        <v>1588</v>
      </c>
      <c r="Y160" s="5" t="s">
        <v>1589</v>
      </c>
      <c r="Z160" s="5" t="s">
        <v>1440</v>
      </c>
      <c r="AA160" s="5" t="s">
        <v>1590</v>
      </c>
      <c r="AB160" s="5" t="s">
        <v>1591</v>
      </c>
      <c r="AC160" s="5" t="s">
        <v>1592</v>
      </c>
      <c r="AD160" s="5"/>
      <c r="AE160" s="5" t="s">
        <v>1586</v>
      </c>
      <c r="AF160" s="5">
        <v>9130</v>
      </c>
      <c r="AG160" s="5" t="s">
        <v>650</v>
      </c>
      <c r="AH160" s="4" t="s">
        <v>648</v>
      </c>
      <c r="AI160" s="28"/>
      <c r="AJ160" s="5"/>
      <c r="AK160" s="5"/>
      <c r="AL160" s="5"/>
      <c r="AM160" s="5"/>
      <c r="AN160" s="8"/>
    </row>
    <row r="161" spans="1:40" ht="12.75">
      <c r="A161" s="67" t="s">
        <v>564</v>
      </c>
      <c r="B161" s="152">
        <v>292</v>
      </c>
      <c r="C161" s="66" t="s">
        <v>349</v>
      </c>
      <c r="D161" s="141">
        <v>29046</v>
      </c>
      <c r="E161" s="142">
        <v>29046</v>
      </c>
      <c r="F161" s="142">
        <v>29046</v>
      </c>
      <c r="G161" s="142">
        <v>29046</v>
      </c>
      <c r="H161" s="142">
        <v>29047</v>
      </c>
      <c r="I161" s="143">
        <f t="shared" si="22"/>
        <v>145231</v>
      </c>
      <c r="J161" s="141">
        <v>29046</v>
      </c>
      <c r="K161" s="142">
        <v>29046</v>
      </c>
      <c r="L161" s="142">
        <v>29046</v>
      </c>
      <c r="M161" s="142">
        <v>29046</v>
      </c>
      <c r="N161" s="142">
        <v>29047</v>
      </c>
      <c r="O161" s="143">
        <f t="shared" si="26"/>
        <v>145231</v>
      </c>
      <c r="P161" s="144">
        <f t="shared" si="27"/>
        <v>0</v>
      </c>
      <c r="Q161" s="145">
        <f t="shared" si="28"/>
        <v>0</v>
      </c>
      <c r="R161" s="146">
        <v>13324</v>
      </c>
      <c r="S161" s="35" t="s">
        <v>1593</v>
      </c>
      <c r="T161" s="15">
        <v>2830</v>
      </c>
      <c r="U161" s="51" t="s">
        <v>1594</v>
      </c>
      <c r="V161" s="62">
        <v>1</v>
      </c>
      <c r="W161" s="57" t="s">
        <v>1595</v>
      </c>
      <c r="X161" s="41" t="s">
        <v>1596</v>
      </c>
      <c r="Y161" s="5" t="s">
        <v>1597</v>
      </c>
      <c r="Z161" s="5" t="s">
        <v>1598</v>
      </c>
      <c r="AA161" s="5" t="s">
        <v>1599</v>
      </c>
      <c r="AB161" s="5" t="s">
        <v>1600</v>
      </c>
      <c r="AC161" s="5"/>
      <c r="AD161" s="5"/>
      <c r="AE161" s="5" t="s">
        <v>1593</v>
      </c>
      <c r="AF161" s="5">
        <v>2830</v>
      </c>
      <c r="AG161" s="5" t="s">
        <v>1594</v>
      </c>
      <c r="AH161" s="4" t="s">
        <v>648</v>
      </c>
      <c r="AI161" s="28"/>
      <c r="AJ161" s="5"/>
      <c r="AK161" s="5"/>
      <c r="AL161" s="5"/>
      <c r="AM161" s="5"/>
      <c r="AN161" s="8"/>
    </row>
    <row r="162" spans="1:40" ht="12.75">
      <c r="A162" s="67" t="s">
        <v>565</v>
      </c>
      <c r="B162" s="152">
        <v>291</v>
      </c>
      <c r="C162" s="66" t="s">
        <v>350</v>
      </c>
      <c r="D162" s="141">
        <v>29857</v>
      </c>
      <c r="E162" s="142">
        <v>29857</v>
      </c>
      <c r="F162" s="142">
        <v>29857</v>
      </c>
      <c r="G162" s="142">
        <v>29857</v>
      </c>
      <c r="H162" s="142">
        <v>29857</v>
      </c>
      <c r="I162" s="143">
        <f>IF(SUM(D162:H162)&lt;&gt;0,SUM(D162:H162),"")</f>
        <v>149285</v>
      </c>
      <c r="J162" s="141">
        <v>29752</v>
      </c>
      <c r="K162" s="142">
        <v>29752</v>
      </c>
      <c r="L162" s="142">
        <v>29752</v>
      </c>
      <c r="M162" s="142">
        <v>29751</v>
      </c>
      <c r="N162" s="142">
        <v>29751</v>
      </c>
      <c r="O162" s="143">
        <f t="shared" si="26"/>
        <v>148758</v>
      </c>
      <c r="P162" s="144">
        <f t="shared" si="27"/>
        <v>-527</v>
      </c>
      <c r="Q162" s="145">
        <f t="shared" si="28"/>
        <v>-0.0035301604313896237</v>
      </c>
      <c r="R162" s="146">
        <v>13647</v>
      </c>
      <c r="S162" s="35" t="s">
        <v>1601</v>
      </c>
      <c r="T162" s="15">
        <v>1880</v>
      </c>
      <c r="U162" s="51" t="s">
        <v>1602</v>
      </c>
      <c r="V162" s="62">
        <v>1</v>
      </c>
      <c r="W162" s="57" t="s">
        <v>1603</v>
      </c>
      <c r="X162" s="41" t="s">
        <v>1604</v>
      </c>
      <c r="Y162" s="5" t="s">
        <v>1605</v>
      </c>
      <c r="Z162" s="5" t="s">
        <v>784</v>
      </c>
      <c r="AA162" s="5" t="s">
        <v>1606</v>
      </c>
      <c r="AB162" s="5" t="s">
        <v>1607</v>
      </c>
      <c r="AC162" s="5" t="s">
        <v>1608</v>
      </c>
      <c r="AD162" s="5"/>
      <c r="AE162" s="5" t="s">
        <v>1601</v>
      </c>
      <c r="AF162" s="5">
        <v>1880</v>
      </c>
      <c r="AG162" s="5" t="s">
        <v>1602</v>
      </c>
      <c r="AH162" s="4" t="s">
        <v>648</v>
      </c>
      <c r="AI162" s="28"/>
      <c r="AJ162" s="5"/>
      <c r="AK162" s="5"/>
      <c r="AL162" s="5"/>
      <c r="AM162" s="5"/>
      <c r="AN162" s="8"/>
    </row>
    <row r="163" spans="1:40" ht="12.75">
      <c r="A163" s="67" t="s">
        <v>566</v>
      </c>
      <c r="B163" s="152">
        <v>740</v>
      </c>
      <c r="C163" s="66" t="s">
        <v>351</v>
      </c>
      <c r="D163" s="147" t="s">
        <v>1739</v>
      </c>
      <c r="E163" s="142"/>
      <c r="F163" s="142"/>
      <c r="G163" s="142"/>
      <c r="H163" s="142"/>
      <c r="I163" s="143">
        <v>0</v>
      </c>
      <c r="J163" s="141">
        <v>4147</v>
      </c>
      <c r="K163" s="142">
        <v>4147</v>
      </c>
      <c r="L163" s="142">
        <v>4147</v>
      </c>
      <c r="M163" s="142">
        <v>4147</v>
      </c>
      <c r="N163" s="142">
        <v>4147</v>
      </c>
      <c r="O163" s="143">
        <f t="shared" si="26"/>
        <v>20735</v>
      </c>
      <c r="P163" s="148" t="s">
        <v>525</v>
      </c>
      <c r="Q163" s="149" t="s">
        <v>525</v>
      </c>
      <c r="R163" s="146">
        <v>1902</v>
      </c>
      <c r="S163" s="35" t="s">
        <v>1609</v>
      </c>
      <c r="T163" s="15">
        <v>9042</v>
      </c>
      <c r="U163" s="51" t="s">
        <v>1610</v>
      </c>
      <c r="V163" s="62">
        <v>1</v>
      </c>
      <c r="W163" s="57" t="s">
        <v>1611</v>
      </c>
      <c r="X163" s="41" t="s">
        <v>1612</v>
      </c>
      <c r="Y163" s="5" t="s">
        <v>1613</v>
      </c>
      <c r="Z163" s="5" t="s">
        <v>1614</v>
      </c>
      <c r="AA163" s="5" t="s">
        <v>1624</v>
      </c>
      <c r="AB163" s="5" t="s">
        <v>1625</v>
      </c>
      <c r="AC163" s="5" t="s">
        <v>1626</v>
      </c>
      <c r="AD163" s="5" t="s">
        <v>1627</v>
      </c>
      <c r="AE163" s="5" t="s">
        <v>1609</v>
      </c>
      <c r="AF163" s="5">
        <v>9042</v>
      </c>
      <c r="AG163" s="5" t="s">
        <v>1610</v>
      </c>
      <c r="AH163" s="4" t="s">
        <v>648</v>
      </c>
      <c r="AI163" s="28"/>
      <c r="AJ163" s="5"/>
      <c r="AK163" s="5"/>
      <c r="AL163" s="5"/>
      <c r="AM163" s="5"/>
      <c r="AN163" s="8"/>
    </row>
    <row r="164" spans="1:40" ht="12.75">
      <c r="A164" s="67" t="s">
        <v>568</v>
      </c>
      <c r="B164" s="152">
        <v>733</v>
      </c>
      <c r="C164" s="66" t="s">
        <v>353</v>
      </c>
      <c r="D164" s="141">
        <v>14202</v>
      </c>
      <c r="E164" s="142">
        <v>14202</v>
      </c>
      <c r="F164" s="142">
        <v>14202</v>
      </c>
      <c r="G164" s="142">
        <v>14202</v>
      </c>
      <c r="H164" s="142">
        <v>14202</v>
      </c>
      <c r="I164" s="143">
        <f aca="true" t="shared" si="29" ref="I164:I195">IF(SUM(D164:H164)&lt;&gt;0,SUM(D164:H164),"")</f>
        <v>71010</v>
      </c>
      <c r="J164" s="141">
        <v>14202</v>
      </c>
      <c r="K164" s="142">
        <v>14202</v>
      </c>
      <c r="L164" s="142">
        <v>14202</v>
      </c>
      <c r="M164" s="142">
        <v>14202</v>
      </c>
      <c r="N164" s="142">
        <v>14202</v>
      </c>
      <c r="O164" s="143">
        <f t="shared" si="26"/>
        <v>71010</v>
      </c>
      <c r="P164" s="144">
        <f aca="true" t="shared" si="30" ref="P164:P197">IF(SUM(D164:I164)&gt;0,O164-I164,"")</f>
        <v>0</v>
      </c>
      <c r="Q164" s="145">
        <f aca="true" t="shared" si="31" ref="Q164:Q197">IF(P164&lt;&gt;"",P164/I164,"")</f>
        <v>0</v>
      </c>
      <c r="R164" s="151">
        <v>6515</v>
      </c>
      <c r="S164" s="35" t="s">
        <v>1628</v>
      </c>
      <c r="T164" s="15">
        <v>9000</v>
      </c>
      <c r="U164" s="51" t="s">
        <v>624</v>
      </c>
      <c r="V164" s="62">
        <v>1</v>
      </c>
      <c r="W164" s="57" t="s">
        <v>1629</v>
      </c>
      <c r="X164" s="41" t="s">
        <v>1630</v>
      </c>
      <c r="Y164" s="5" t="s">
        <v>1631</v>
      </c>
      <c r="Z164" s="5" t="s">
        <v>901</v>
      </c>
      <c r="AA164" s="5" t="s">
        <v>1632</v>
      </c>
      <c r="AB164" s="5"/>
      <c r="AC164" s="5"/>
      <c r="AD164" s="5" t="s">
        <v>1633</v>
      </c>
      <c r="AE164" s="5" t="s">
        <v>1628</v>
      </c>
      <c r="AF164" s="5">
        <v>9000</v>
      </c>
      <c r="AG164" s="5" t="s">
        <v>624</v>
      </c>
      <c r="AH164" s="4" t="s">
        <v>648</v>
      </c>
      <c r="AI164" s="28"/>
      <c r="AJ164" s="5"/>
      <c r="AK164" s="5"/>
      <c r="AL164" s="5"/>
      <c r="AM164" s="5"/>
      <c r="AN164" s="8"/>
    </row>
    <row r="165" spans="1:40" ht="12.75">
      <c r="A165" s="67" t="s">
        <v>569</v>
      </c>
      <c r="B165" s="152">
        <v>736</v>
      </c>
      <c r="C165" s="66" t="s">
        <v>354</v>
      </c>
      <c r="D165" s="141">
        <v>15425</v>
      </c>
      <c r="E165" s="142">
        <v>15425</v>
      </c>
      <c r="F165" s="142">
        <v>15425</v>
      </c>
      <c r="G165" s="142">
        <v>15425</v>
      </c>
      <c r="H165" s="142">
        <v>15425</v>
      </c>
      <c r="I165" s="143">
        <f t="shared" si="29"/>
        <v>77125</v>
      </c>
      <c r="J165" s="141">
        <v>15425</v>
      </c>
      <c r="K165" s="142">
        <v>15425</v>
      </c>
      <c r="L165" s="142">
        <v>15425</v>
      </c>
      <c r="M165" s="142">
        <v>15425</v>
      </c>
      <c r="N165" s="142">
        <v>15425</v>
      </c>
      <c r="O165" s="143">
        <f t="shared" si="26"/>
        <v>77125</v>
      </c>
      <c r="P165" s="144">
        <f t="shared" si="30"/>
        <v>0</v>
      </c>
      <c r="Q165" s="145">
        <f t="shared" si="31"/>
        <v>0</v>
      </c>
      <c r="R165" s="151">
        <v>7076</v>
      </c>
      <c r="S165" s="35" t="s">
        <v>1634</v>
      </c>
      <c r="T165" s="15">
        <v>3000</v>
      </c>
      <c r="U165" s="51" t="s">
        <v>1127</v>
      </c>
      <c r="V165" s="62">
        <v>1</v>
      </c>
      <c r="W165" s="57" t="s">
        <v>1635</v>
      </c>
      <c r="X165" s="41" t="s">
        <v>1636</v>
      </c>
      <c r="Y165" s="5" t="s">
        <v>1637</v>
      </c>
      <c r="Z165" s="5" t="s">
        <v>1022</v>
      </c>
      <c r="AA165" s="5" t="s">
        <v>1638</v>
      </c>
      <c r="AB165" s="5"/>
      <c r="AC165" s="5"/>
      <c r="AD165" s="5"/>
      <c r="AE165" s="5" t="s">
        <v>1634</v>
      </c>
      <c r="AF165" s="5">
        <v>3000</v>
      </c>
      <c r="AG165" s="5" t="s">
        <v>1127</v>
      </c>
      <c r="AH165" s="4" t="s">
        <v>648</v>
      </c>
      <c r="AI165" s="28"/>
      <c r="AJ165" s="5"/>
      <c r="AK165" s="5"/>
      <c r="AL165" s="5"/>
      <c r="AM165" s="5"/>
      <c r="AN165" s="8"/>
    </row>
    <row r="166" spans="1:40" ht="12.75">
      <c r="A166" s="67" t="s">
        <v>570</v>
      </c>
      <c r="B166" s="152">
        <v>734</v>
      </c>
      <c r="C166" s="66" t="s">
        <v>416</v>
      </c>
      <c r="D166" s="141">
        <v>23074</v>
      </c>
      <c r="E166" s="142">
        <v>23074</v>
      </c>
      <c r="F166" s="142">
        <v>23074</v>
      </c>
      <c r="G166" s="142">
        <v>23074</v>
      </c>
      <c r="H166" s="142">
        <v>23074</v>
      </c>
      <c r="I166" s="143">
        <f t="shared" si="29"/>
        <v>115370</v>
      </c>
      <c r="J166" s="141">
        <v>26359</v>
      </c>
      <c r="K166" s="142">
        <v>26359</v>
      </c>
      <c r="L166" s="142">
        <v>26359</v>
      </c>
      <c r="M166" s="142">
        <v>26359</v>
      </c>
      <c r="N166" s="142">
        <v>26359</v>
      </c>
      <c r="O166" s="143">
        <f t="shared" si="26"/>
        <v>131795</v>
      </c>
      <c r="P166" s="144">
        <f t="shared" si="30"/>
        <v>16425</v>
      </c>
      <c r="Q166" s="145">
        <f t="shared" si="31"/>
        <v>0.142368033284216</v>
      </c>
      <c r="R166" s="151">
        <v>12091</v>
      </c>
      <c r="S166" s="35" t="s">
        <v>1639</v>
      </c>
      <c r="T166" s="15">
        <v>1930</v>
      </c>
      <c r="U166" s="51" t="s">
        <v>1640</v>
      </c>
      <c r="V166" s="62">
        <v>1</v>
      </c>
      <c r="W166" s="57" t="s">
        <v>1641</v>
      </c>
      <c r="X166" s="41" t="s">
        <v>1642</v>
      </c>
      <c r="Y166" s="5" t="s">
        <v>1643</v>
      </c>
      <c r="Z166" s="5" t="s">
        <v>1179</v>
      </c>
      <c r="AA166" s="5" t="s">
        <v>1644</v>
      </c>
      <c r="AB166" s="5" t="s">
        <v>1645</v>
      </c>
      <c r="AC166" s="5" t="s">
        <v>1646</v>
      </c>
      <c r="AD166" s="5" t="s">
        <v>1647</v>
      </c>
      <c r="AE166" s="5" t="s">
        <v>1639</v>
      </c>
      <c r="AF166" s="5">
        <v>1930</v>
      </c>
      <c r="AG166" s="5" t="s">
        <v>1640</v>
      </c>
      <c r="AH166" s="4" t="s">
        <v>648</v>
      </c>
      <c r="AI166" s="28"/>
      <c r="AJ166" s="5"/>
      <c r="AK166" s="5"/>
      <c r="AL166" s="5"/>
      <c r="AM166" s="5"/>
      <c r="AN166" s="8"/>
    </row>
    <row r="167" spans="1:40" ht="12.75">
      <c r="A167" s="67" t="s">
        <v>567</v>
      </c>
      <c r="B167" s="152">
        <v>741</v>
      </c>
      <c r="C167" s="66" t="s">
        <v>352</v>
      </c>
      <c r="D167" s="141">
        <v>18590</v>
      </c>
      <c r="E167" s="142">
        <v>18590</v>
      </c>
      <c r="F167" s="142">
        <v>18590</v>
      </c>
      <c r="G167" s="142">
        <v>18591</v>
      </c>
      <c r="H167" s="142">
        <v>18591</v>
      </c>
      <c r="I167" s="143">
        <f t="shared" si="29"/>
        <v>92952</v>
      </c>
      <c r="J167" s="141">
        <v>18590</v>
      </c>
      <c r="K167" s="142">
        <v>18590</v>
      </c>
      <c r="L167" s="142">
        <v>18590</v>
      </c>
      <c r="M167" s="142">
        <v>18591</v>
      </c>
      <c r="N167" s="142">
        <v>18591</v>
      </c>
      <c r="O167" s="143">
        <f t="shared" si="26"/>
        <v>92952</v>
      </c>
      <c r="P167" s="144">
        <f t="shared" si="30"/>
        <v>0</v>
      </c>
      <c r="Q167" s="145">
        <f t="shared" si="31"/>
        <v>0</v>
      </c>
      <c r="R167" s="151">
        <v>8528</v>
      </c>
      <c r="S167" s="35" t="s">
        <v>1648</v>
      </c>
      <c r="T167" s="15">
        <v>2480</v>
      </c>
      <c r="U167" s="51" t="s">
        <v>1649</v>
      </c>
      <c r="V167" s="62">
        <v>1</v>
      </c>
      <c r="W167" s="57" t="s">
        <v>1650</v>
      </c>
      <c r="X167" s="41" t="s">
        <v>1651</v>
      </c>
      <c r="Y167" s="5" t="s">
        <v>1652</v>
      </c>
      <c r="Z167" s="5" t="s">
        <v>1653</v>
      </c>
      <c r="AA167" s="5" t="s">
        <v>1654</v>
      </c>
      <c r="AB167" s="5"/>
      <c r="AC167" s="5"/>
      <c r="AD167" s="5"/>
      <c r="AE167" s="5" t="s">
        <v>1648</v>
      </c>
      <c r="AF167" s="5">
        <v>2480</v>
      </c>
      <c r="AG167" s="5" t="s">
        <v>1649</v>
      </c>
      <c r="AH167" s="4" t="s">
        <v>1655</v>
      </c>
      <c r="AI167" s="28" t="s">
        <v>352</v>
      </c>
      <c r="AJ167" s="5" t="s">
        <v>1650</v>
      </c>
      <c r="AK167" s="5"/>
      <c r="AL167" s="5"/>
      <c r="AM167" s="5"/>
      <c r="AN167" s="8"/>
    </row>
    <row r="168" spans="1:40" ht="12.75">
      <c r="A168" s="67" t="s">
        <v>571</v>
      </c>
      <c r="B168" s="152">
        <v>70</v>
      </c>
      <c r="C168" s="66" t="s">
        <v>355</v>
      </c>
      <c r="D168" s="141">
        <v>990397</v>
      </c>
      <c r="E168" s="142">
        <v>990397</v>
      </c>
      <c r="F168" s="142">
        <v>990397</v>
      </c>
      <c r="G168" s="142">
        <v>990398</v>
      </c>
      <c r="H168" s="142">
        <v>990398</v>
      </c>
      <c r="I168" s="143">
        <f t="shared" si="29"/>
        <v>4951987</v>
      </c>
      <c r="J168" s="141">
        <v>990397</v>
      </c>
      <c r="K168" s="142">
        <v>990397</v>
      </c>
      <c r="L168" s="142">
        <v>990397</v>
      </c>
      <c r="M168" s="142">
        <v>990398</v>
      </c>
      <c r="N168" s="142">
        <v>990398</v>
      </c>
      <c r="O168" s="143">
        <f t="shared" si="26"/>
        <v>4951987</v>
      </c>
      <c r="P168" s="144">
        <f t="shared" si="30"/>
        <v>0</v>
      </c>
      <c r="Q168" s="145">
        <f t="shared" si="31"/>
        <v>0</v>
      </c>
      <c r="R168" s="146">
        <v>454310</v>
      </c>
      <c r="S168" s="35" t="s">
        <v>1656</v>
      </c>
      <c r="T168" s="15">
        <v>8000</v>
      </c>
      <c r="U168" s="51" t="s">
        <v>1657</v>
      </c>
      <c r="V168" s="62">
        <v>1</v>
      </c>
      <c r="W168" s="57" t="s">
        <v>1658</v>
      </c>
      <c r="X168" s="41" t="s">
        <v>1659</v>
      </c>
      <c r="Y168" s="5" t="s">
        <v>1660</v>
      </c>
      <c r="Z168" s="5" t="s">
        <v>1661</v>
      </c>
      <c r="AA168" s="5" t="s">
        <v>1662</v>
      </c>
      <c r="AB168" s="5" t="s">
        <v>1663</v>
      </c>
      <c r="AC168" s="5"/>
      <c r="AD168" s="5"/>
      <c r="AE168" s="5" t="s">
        <v>1656</v>
      </c>
      <c r="AF168" s="5">
        <v>8000</v>
      </c>
      <c r="AG168" s="5" t="s">
        <v>1657</v>
      </c>
      <c r="AH168" s="4" t="s">
        <v>1664</v>
      </c>
      <c r="AI168" s="28" t="s">
        <v>355</v>
      </c>
      <c r="AJ168" s="5" t="s">
        <v>1658</v>
      </c>
      <c r="AK168" s="5">
        <v>51.257209</v>
      </c>
      <c r="AL168" s="5">
        <v>3.208431</v>
      </c>
      <c r="AM168" s="5"/>
      <c r="AN168" s="8"/>
    </row>
    <row r="169" spans="1:40" ht="12.75">
      <c r="A169" s="67" t="s">
        <v>572</v>
      </c>
      <c r="B169" s="152">
        <v>75</v>
      </c>
      <c r="C169" s="66" t="s">
        <v>356</v>
      </c>
      <c r="D169" s="141">
        <v>730332</v>
      </c>
      <c r="E169" s="142">
        <v>730332</v>
      </c>
      <c r="F169" s="142">
        <v>730332</v>
      </c>
      <c r="G169" s="142">
        <v>730332</v>
      </c>
      <c r="H169" s="142">
        <v>730332</v>
      </c>
      <c r="I169" s="143">
        <f t="shared" si="29"/>
        <v>3651660</v>
      </c>
      <c r="J169" s="141">
        <v>0</v>
      </c>
      <c r="K169" s="142">
        <v>0</v>
      </c>
      <c r="L169" s="142">
        <v>0</v>
      </c>
      <c r="M169" s="142">
        <v>0</v>
      </c>
      <c r="N169" s="142">
        <v>0</v>
      </c>
      <c r="O169" s="143">
        <v>0</v>
      </c>
      <c r="P169" s="144">
        <f t="shared" si="30"/>
        <v>-3651660</v>
      </c>
      <c r="Q169" s="145">
        <f t="shared" si="31"/>
        <v>-1</v>
      </c>
      <c r="R169" s="146">
        <v>1165440</v>
      </c>
      <c r="S169" s="35" t="s">
        <v>1665</v>
      </c>
      <c r="T169" s="15">
        <v>9690</v>
      </c>
      <c r="U169" s="51" t="s">
        <v>1666</v>
      </c>
      <c r="V169" s="62">
        <v>1</v>
      </c>
      <c r="W169" s="57" t="s">
        <v>1658</v>
      </c>
      <c r="X169" s="41" t="s">
        <v>1659</v>
      </c>
      <c r="Y169" s="5" t="s">
        <v>1660</v>
      </c>
      <c r="Z169" s="5" t="s">
        <v>1661</v>
      </c>
      <c r="AA169" s="5" t="s">
        <v>1662</v>
      </c>
      <c r="AB169" s="5" t="s">
        <v>1663</v>
      </c>
      <c r="AC169" s="5"/>
      <c r="AD169" s="5"/>
      <c r="AE169" s="5" t="s">
        <v>1665</v>
      </c>
      <c r="AF169" s="5">
        <v>9690</v>
      </c>
      <c r="AG169" s="5" t="s">
        <v>1666</v>
      </c>
      <c r="AH169" s="4" t="s">
        <v>1667</v>
      </c>
      <c r="AI169" s="28" t="s">
        <v>356</v>
      </c>
      <c r="AJ169" s="5" t="s">
        <v>1658</v>
      </c>
      <c r="AK169" s="5">
        <v>50.783072</v>
      </c>
      <c r="AL169" s="5">
        <v>3.47538</v>
      </c>
      <c r="AM169" s="5"/>
      <c r="AN169" s="8"/>
    </row>
    <row r="170" spans="1:40" ht="12.75">
      <c r="A170" s="67" t="s">
        <v>573</v>
      </c>
      <c r="B170" s="152">
        <v>77</v>
      </c>
      <c r="C170" s="66" t="s">
        <v>362</v>
      </c>
      <c r="D170" s="141">
        <v>244116</v>
      </c>
      <c r="E170" s="142">
        <v>244116</v>
      </c>
      <c r="F170" s="142">
        <v>244116</v>
      </c>
      <c r="G170" s="142">
        <v>244116</v>
      </c>
      <c r="H170" s="142">
        <v>244116</v>
      </c>
      <c r="I170" s="143">
        <f t="shared" si="29"/>
        <v>1220580</v>
      </c>
      <c r="J170" s="141">
        <v>167432</v>
      </c>
      <c r="K170" s="142">
        <v>167432</v>
      </c>
      <c r="L170" s="142">
        <v>167432</v>
      </c>
      <c r="M170" s="142">
        <v>167432</v>
      </c>
      <c r="N170" s="142">
        <v>167432</v>
      </c>
      <c r="O170" s="143">
        <f>IF(SUM(J170:N170)&lt;&gt;0,SUM(J170:N170),"")</f>
        <v>837160</v>
      </c>
      <c r="P170" s="144">
        <f t="shared" si="30"/>
        <v>-383420</v>
      </c>
      <c r="Q170" s="145">
        <f t="shared" si="31"/>
        <v>-0.3141293483425912</v>
      </c>
      <c r="R170" s="146">
        <v>76804</v>
      </c>
      <c r="S170" s="35" t="s">
        <v>1668</v>
      </c>
      <c r="T170" s="15">
        <v>9000</v>
      </c>
      <c r="U170" s="51" t="s">
        <v>624</v>
      </c>
      <c r="V170" s="62">
        <v>1</v>
      </c>
      <c r="W170" s="57" t="s">
        <v>1658</v>
      </c>
      <c r="X170" s="41" t="s">
        <v>1659</v>
      </c>
      <c r="Y170" s="5" t="s">
        <v>1660</v>
      </c>
      <c r="Z170" s="5" t="s">
        <v>1661</v>
      </c>
      <c r="AA170" s="5" t="s">
        <v>1662</v>
      </c>
      <c r="AB170" s="5" t="s">
        <v>1663</v>
      </c>
      <c r="AC170" s="5"/>
      <c r="AD170" s="5"/>
      <c r="AE170" s="5" t="s">
        <v>1668</v>
      </c>
      <c r="AF170" s="5">
        <v>9000</v>
      </c>
      <c r="AG170" s="5" t="s">
        <v>624</v>
      </c>
      <c r="AH170" s="4" t="s">
        <v>1669</v>
      </c>
      <c r="AI170" s="28" t="s">
        <v>362</v>
      </c>
      <c r="AJ170" s="5" t="s">
        <v>1658</v>
      </c>
      <c r="AK170" s="5">
        <v>51.108417</v>
      </c>
      <c r="AL170" s="5">
        <v>3.740479</v>
      </c>
      <c r="AM170" s="5"/>
      <c r="AN170" s="8"/>
    </row>
    <row r="171" spans="1:40" ht="12.75">
      <c r="A171" s="67" t="s">
        <v>574</v>
      </c>
      <c r="B171" s="152">
        <v>74</v>
      </c>
      <c r="C171" s="66" t="s">
        <v>363</v>
      </c>
      <c r="D171" s="141">
        <v>238574</v>
      </c>
      <c r="E171" s="142">
        <v>238574</v>
      </c>
      <c r="F171" s="142">
        <v>238574</v>
      </c>
      <c r="G171" s="142">
        <v>238574</v>
      </c>
      <c r="H171" s="142">
        <v>238574</v>
      </c>
      <c r="I171" s="143">
        <f t="shared" si="29"/>
        <v>1192870</v>
      </c>
      <c r="J171" s="141">
        <v>0</v>
      </c>
      <c r="K171" s="142">
        <v>0</v>
      </c>
      <c r="L171" s="142">
        <v>0</v>
      </c>
      <c r="M171" s="142">
        <v>0</v>
      </c>
      <c r="N171" s="142">
        <v>0</v>
      </c>
      <c r="O171" s="143">
        <v>0</v>
      </c>
      <c r="P171" s="144">
        <f t="shared" si="30"/>
        <v>-1192870</v>
      </c>
      <c r="Q171" s="145">
        <f t="shared" si="31"/>
        <v>-1</v>
      </c>
      <c r="R171" s="146">
        <v>395047</v>
      </c>
      <c r="S171" s="35" t="s">
        <v>1670</v>
      </c>
      <c r="T171" s="15">
        <v>9042</v>
      </c>
      <c r="U171" s="51" t="s">
        <v>1671</v>
      </c>
      <c r="V171" s="62">
        <v>1</v>
      </c>
      <c r="W171" s="57" t="s">
        <v>1658</v>
      </c>
      <c r="X171" s="41" t="s">
        <v>1659</v>
      </c>
      <c r="Y171" s="5" t="s">
        <v>1660</v>
      </c>
      <c r="Z171" s="5" t="s">
        <v>1661</v>
      </c>
      <c r="AA171" s="5" t="s">
        <v>1662</v>
      </c>
      <c r="AB171" s="5" t="s">
        <v>1663</v>
      </c>
      <c r="AC171" s="5"/>
      <c r="AD171" s="5"/>
      <c r="AE171" s="5" t="s">
        <v>1670</v>
      </c>
      <c r="AF171" s="5">
        <v>9042</v>
      </c>
      <c r="AG171" s="5" t="s">
        <v>1671</v>
      </c>
      <c r="AH171" s="4" t="s">
        <v>1672</v>
      </c>
      <c r="AI171" s="28" t="s">
        <v>363</v>
      </c>
      <c r="AJ171" s="5" t="s">
        <v>1658</v>
      </c>
      <c r="AK171" s="5">
        <v>51.126542</v>
      </c>
      <c r="AL171" s="5">
        <v>3.768806</v>
      </c>
      <c r="AM171" s="5"/>
      <c r="AN171" s="8"/>
    </row>
    <row r="172" spans="1:40" ht="12.75">
      <c r="A172" s="67" t="s">
        <v>575</v>
      </c>
      <c r="B172" s="152">
        <v>68</v>
      </c>
      <c r="C172" s="66" t="s">
        <v>364</v>
      </c>
      <c r="D172" s="141">
        <v>4838</v>
      </c>
      <c r="E172" s="142">
        <v>4838</v>
      </c>
      <c r="F172" s="142">
        <v>4838</v>
      </c>
      <c r="G172" s="142">
        <v>4838</v>
      </c>
      <c r="H172" s="142">
        <v>4838</v>
      </c>
      <c r="I172" s="143">
        <f t="shared" si="29"/>
        <v>24190</v>
      </c>
      <c r="J172" s="141">
        <v>4838</v>
      </c>
      <c r="K172" s="142">
        <v>4838</v>
      </c>
      <c r="L172" s="142">
        <v>4838</v>
      </c>
      <c r="M172" s="142">
        <v>4837</v>
      </c>
      <c r="N172" s="142">
        <v>4837</v>
      </c>
      <c r="O172" s="143">
        <f>IF(SUM(J172:N172)&lt;&gt;0,SUM(J172:N172),"")</f>
        <v>24188</v>
      </c>
      <c r="P172" s="144">
        <f t="shared" si="30"/>
        <v>-2</v>
      </c>
      <c r="Q172" s="145">
        <f t="shared" si="31"/>
        <v>-8.267879288962381E-05</v>
      </c>
      <c r="R172" s="146">
        <v>2219</v>
      </c>
      <c r="S172" s="35" t="s">
        <v>1673</v>
      </c>
      <c r="T172" s="15">
        <v>9300</v>
      </c>
      <c r="U172" s="51" t="s">
        <v>1065</v>
      </c>
      <c r="V172" s="62">
        <v>1</v>
      </c>
      <c r="W172" s="57" t="s">
        <v>1658</v>
      </c>
      <c r="X172" s="41" t="s">
        <v>1659</v>
      </c>
      <c r="Y172" s="5" t="s">
        <v>1660</v>
      </c>
      <c r="Z172" s="5" t="s">
        <v>1661</v>
      </c>
      <c r="AA172" s="5" t="s">
        <v>1662</v>
      </c>
      <c r="AB172" s="5" t="s">
        <v>1663</v>
      </c>
      <c r="AC172" s="5"/>
      <c r="AD172" s="5"/>
      <c r="AE172" s="5" t="s">
        <v>1673</v>
      </c>
      <c r="AF172" s="5">
        <v>9300</v>
      </c>
      <c r="AG172" s="5" t="s">
        <v>1065</v>
      </c>
      <c r="AH172" s="4" t="s">
        <v>648</v>
      </c>
      <c r="AI172" s="28"/>
      <c r="AJ172" s="5"/>
      <c r="AK172" s="5"/>
      <c r="AL172" s="5"/>
      <c r="AM172" s="5"/>
      <c r="AN172" s="8"/>
    </row>
    <row r="173" spans="1:40" ht="12.75">
      <c r="A173" s="67" t="s">
        <v>576</v>
      </c>
      <c r="B173" s="152">
        <v>71</v>
      </c>
      <c r="C173" s="66" t="s">
        <v>365</v>
      </c>
      <c r="D173" s="141">
        <v>280971</v>
      </c>
      <c r="E173" s="142">
        <v>280971</v>
      </c>
      <c r="F173" s="142">
        <v>280971</v>
      </c>
      <c r="G173" s="142">
        <v>280971</v>
      </c>
      <c r="H173" s="142">
        <v>280971</v>
      </c>
      <c r="I173" s="143">
        <f t="shared" si="29"/>
        <v>1404855</v>
      </c>
      <c r="J173" s="141">
        <v>0</v>
      </c>
      <c r="K173" s="142">
        <v>0</v>
      </c>
      <c r="L173" s="142">
        <v>0</v>
      </c>
      <c r="M173" s="142">
        <v>0</v>
      </c>
      <c r="N173" s="142">
        <v>0</v>
      </c>
      <c r="O173" s="143">
        <v>0</v>
      </c>
      <c r="P173" s="144">
        <f t="shared" si="30"/>
        <v>-1404855</v>
      </c>
      <c r="Q173" s="145">
        <f t="shared" si="31"/>
        <v>-1</v>
      </c>
      <c r="R173" s="146">
        <v>323060</v>
      </c>
      <c r="S173" s="35" t="s">
        <v>1674</v>
      </c>
      <c r="T173" s="15">
        <v>9120</v>
      </c>
      <c r="U173" s="51" t="s">
        <v>1090</v>
      </c>
      <c r="V173" s="62">
        <v>1</v>
      </c>
      <c r="W173" s="57" t="s">
        <v>1658</v>
      </c>
      <c r="X173" s="41" t="s">
        <v>1659</v>
      </c>
      <c r="Y173" s="5" t="s">
        <v>1660</v>
      </c>
      <c r="Z173" s="5" t="s">
        <v>1661</v>
      </c>
      <c r="AA173" s="5" t="s">
        <v>1662</v>
      </c>
      <c r="AB173" s="5" t="s">
        <v>1663</v>
      </c>
      <c r="AC173" s="5"/>
      <c r="AD173" s="5"/>
      <c r="AE173" s="5" t="s">
        <v>1674</v>
      </c>
      <c r="AF173" s="5">
        <v>9120</v>
      </c>
      <c r="AG173" s="5" t="s">
        <v>1090</v>
      </c>
      <c r="AH173" s="4" t="s">
        <v>1675</v>
      </c>
      <c r="AI173" s="28" t="s">
        <v>365</v>
      </c>
      <c r="AJ173" s="5" t="s">
        <v>1658</v>
      </c>
      <c r="AK173" s="5">
        <v>51.253872</v>
      </c>
      <c r="AL173" s="5">
        <v>4.282817</v>
      </c>
      <c r="AM173" s="5"/>
      <c r="AN173" s="8"/>
    </row>
    <row r="174" spans="1:40" ht="12.75">
      <c r="A174" s="67" t="s">
        <v>577</v>
      </c>
      <c r="B174" s="152">
        <v>76</v>
      </c>
      <c r="C174" s="66" t="s">
        <v>366</v>
      </c>
      <c r="D174" s="141">
        <v>828920</v>
      </c>
      <c r="E174" s="142">
        <v>828920</v>
      </c>
      <c r="F174" s="142">
        <v>828920</v>
      </c>
      <c r="G174" s="142">
        <v>828920</v>
      </c>
      <c r="H174" s="142">
        <v>828920</v>
      </c>
      <c r="I174" s="143">
        <f t="shared" si="29"/>
        <v>4144600</v>
      </c>
      <c r="J174" s="141">
        <v>828920</v>
      </c>
      <c r="K174" s="142">
        <v>828920</v>
      </c>
      <c r="L174" s="142">
        <v>828920</v>
      </c>
      <c r="M174" s="142">
        <v>828919</v>
      </c>
      <c r="N174" s="142">
        <v>828919</v>
      </c>
      <c r="O174" s="143">
        <f>IF(SUM(J174:N174)&lt;&gt;0,SUM(J174:N174),"")</f>
        <v>4144598</v>
      </c>
      <c r="P174" s="144">
        <f t="shared" si="30"/>
        <v>-2</v>
      </c>
      <c r="Q174" s="145">
        <f t="shared" si="31"/>
        <v>-4.825556145345751E-07</v>
      </c>
      <c r="R174" s="146">
        <v>380238</v>
      </c>
      <c r="S174" s="35" t="s">
        <v>1676</v>
      </c>
      <c r="T174" s="15">
        <v>1800</v>
      </c>
      <c r="U174" s="51" t="s">
        <v>814</v>
      </c>
      <c r="V174" s="62">
        <v>1</v>
      </c>
      <c r="W174" s="57" t="s">
        <v>1658</v>
      </c>
      <c r="X174" s="41" t="s">
        <v>1659</v>
      </c>
      <c r="Y174" s="5" t="s">
        <v>1660</v>
      </c>
      <c r="Z174" s="5" t="s">
        <v>1661</v>
      </c>
      <c r="AA174" s="5" t="s">
        <v>1662</v>
      </c>
      <c r="AB174" s="5" t="s">
        <v>1663</v>
      </c>
      <c r="AC174" s="5"/>
      <c r="AD174" s="5"/>
      <c r="AE174" s="5" t="s">
        <v>1676</v>
      </c>
      <c r="AF174" s="5">
        <v>1800</v>
      </c>
      <c r="AG174" s="5" t="s">
        <v>814</v>
      </c>
      <c r="AH174" s="4" t="s">
        <v>1677</v>
      </c>
      <c r="AI174" s="28" t="s">
        <v>366</v>
      </c>
      <c r="AJ174" s="5" t="s">
        <v>1658</v>
      </c>
      <c r="AK174" s="5">
        <v>50.939253</v>
      </c>
      <c r="AL174" s="5">
        <v>4.269162</v>
      </c>
      <c r="AM174" s="5"/>
      <c r="AN174" s="8"/>
    </row>
    <row r="175" spans="1:40" ht="12.75">
      <c r="A175" s="67" t="s">
        <v>578</v>
      </c>
      <c r="B175" s="152">
        <v>69</v>
      </c>
      <c r="C175" s="66" t="s">
        <v>367</v>
      </c>
      <c r="D175" s="141">
        <v>998794</v>
      </c>
      <c r="E175" s="142">
        <v>998794</v>
      </c>
      <c r="F175" s="142">
        <v>998794</v>
      </c>
      <c r="G175" s="142">
        <v>998794</v>
      </c>
      <c r="H175" s="142">
        <v>998794</v>
      </c>
      <c r="I175" s="143">
        <f t="shared" si="29"/>
        <v>4993970</v>
      </c>
      <c r="J175" s="141">
        <v>990397</v>
      </c>
      <c r="K175" s="142">
        <v>990397</v>
      </c>
      <c r="L175" s="142">
        <v>990397</v>
      </c>
      <c r="M175" s="142">
        <v>990398</v>
      </c>
      <c r="N175" s="142">
        <v>990398</v>
      </c>
      <c r="O175" s="143">
        <f>IF(SUM(J175:N175)&lt;&gt;0,SUM(J175:N175),"")</f>
        <v>4951987</v>
      </c>
      <c r="P175" s="144">
        <f t="shared" si="30"/>
        <v>-41983</v>
      </c>
      <c r="Q175" s="145">
        <f t="shared" si="31"/>
        <v>-0.008406738526663156</v>
      </c>
      <c r="R175" s="146">
        <v>454310</v>
      </c>
      <c r="S175" s="35" t="s">
        <v>1678</v>
      </c>
      <c r="T175" s="15">
        <v>1620</v>
      </c>
      <c r="U175" s="51" t="s">
        <v>701</v>
      </c>
      <c r="V175" s="62">
        <v>1</v>
      </c>
      <c r="W175" s="57" t="s">
        <v>1658</v>
      </c>
      <c r="X175" s="41" t="s">
        <v>1659</v>
      </c>
      <c r="Y175" s="5" t="s">
        <v>1660</v>
      </c>
      <c r="Z175" s="5" t="s">
        <v>1661</v>
      </c>
      <c r="AA175" s="5" t="s">
        <v>1662</v>
      </c>
      <c r="AB175" s="5" t="s">
        <v>1663</v>
      </c>
      <c r="AC175" s="5"/>
      <c r="AD175" s="5"/>
      <c r="AE175" s="5" t="s">
        <v>1678</v>
      </c>
      <c r="AF175" s="5">
        <v>1620</v>
      </c>
      <c r="AG175" s="5" t="s">
        <v>701</v>
      </c>
      <c r="AH175" s="4" t="s">
        <v>1679</v>
      </c>
      <c r="AI175" s="28" t="s">
        <v>367</v>
      </c>
      <c r="AJ175" s="5" t="s">
        <v>1658</v>
      </c>
      <c r="AK175" s="5">
        <v>50.804432</v>
      </c>
      <c r="AL175" s="5">
        <v>4.297818</v>
      </c>
      <c r="AM175" s="5"/>
      <c r="AN175" s="8"/>
    </row>
    <row r="176" spans="1:40" ht="12.75">
      <c r="A176" s="67" t="s">
        <v>579</v>
      </c>
      <c r="B176" s="152">
        <v>73</v>
      </c>
      <c r="C176" s="66" t="s">
        <v>368</v>
      </c>
      <c r="D176" s="141">
        <v>113428</v>
      </c>
      <c r="E176" s="142">
        <v>113428</v>
      </c>
      <c r="F176" s="142">
        <v>113428</v>
      </c>
      <c r="G176" s="142">
        <v>113428</v>
      </c>
      <c r="H176" s="142">
        <v>113428</v>
      </c>
      <c r="I176" s="143">
        <f t="shared" si="29"/>
        <v>567140</v>
      </c>
      <c r="J176" s="141">
        <v>0</v>
      </c>
      <c r="K176" s="142">
        <v>0</v>
      </c>
      <c r="L176" s="142">
        <v>0</v>
      </c>
      <c r="M176" s="142">
        <v>0</v>
      </c>
      <c r="N176" s="142">
        <v>0</v>
      </c>
      <c r="O176" s="143">
        <v>0</v>
      </c>
      <c r="P176" s="144">
        <f t="shared" si="30"/>
        <v>-567140</v>
      </c>
      <c r="Q176" s="145">
        <f t="shared" si="31"/>
        <v>-1</v>
      </c>
      <c r="R176" s="146">
        <v>496011</v>
      </c>
      <c r="S176" s="35" t="s">
        <v>1680</v>
      </c>
      <c r="T176" s="15">
        <v>2400</v>
      </c>
      <c r="U176" s="51" t="s">
        <v>1681</v>
      </c>
      <c r="V176" s="62">
        <v>1</v>
      </c>
      <c r="W176" s="57" t="s">
        <v>1658</v>
      </c>
      <c r="X176" s="41" t="s">
        <v>1659</v>
      </c>
      <c r="Y176" s="5" t="s">
        <v>1660</v>
      </c>
      <c r="Z176" s="5" t="s">
        <v>1661</v>
      </c>
      <c r="AA176" s="5" t="s">
        <v>1662</v>
      </c>
      <c r="AB176" s="5" t="s">
        <v>1663</v>
      </c>
      <c r="AC176" s="5"/>
      <c r="AD176" s="5"/>
      <c r="AE176" s="5" t="s">
        <v>1680</v>
      </c>
      <c r="AF176" s="5">
        <v>2400</v>
      </c>
      <c r="AG176" s="5" t="s">
        <v>1681</v>
      </c>
      <c r="AH176" s="4" t="s">
        <v>648</v>
      </c>
      <c r="AI176" s="28"/>
      <c r="AJ176" s="5"/>
      <c r="AK176" s="5"/>
      <c r="AL176" s="5"/>
      <c r="AM176" s="5"/>
      <c r="AN176" s="8"/>
    </row>
    <row r="177" spans="1:40" ht="12.75">
      <c r="A177" s="67" t="s">
        <v>580</v>
      </c>
      <c r="B177" s="152">
        <v>72</v>
      </c>
      <c r="C177" s="66" t="s">
        <v>369</v>
      </c>
      <c r="D177" s="141">
        <v>586961</v>
      </c>
      <c r="E177" s="142">
        <v>586961</v>
      </c>
      <c r="F177" s="142">
        <v>586961</v>
      </c>
      <c r="G177" s="142">
        <v>586961</v>
      </c>
      <c r="H177" s="142">
        <v>586961</v>
      </c>
      <c r="I177" s="143">
        <f t="shared" si="29"/>
        <v>2934805</v>
      </c>
      <c r="J177" s="141">
        <v>0</v>
      </c>
      <c r="K177" s="142">
        <v>0</v>
      </c>
      <c r="L177" s="142">
        <v>0</v>
      </c>
      <c r="M177" s="142">
        <v>0</v>
      </c>
      <c r="N177" s="142">
        <v>0</v>
      </c>
      <c r="O177" s="143">
        <v>0</v>
      </c>
      <c r="P177" s="144">
        <f t="shared" si="30"/>
        <v>-2934805</v>
      </c>
      <c r="Q177" s="145">
        <f t="shared" si="31"/>
        <v>-1</v>
      </c>
      <c r="R177" s="146">
        <v>1055230</v>
      </c>
      <c r="S177" s="35" t="s">
        <v>1682</v>
      </c>
      <c r="T177" s="15">
        <v>3600</v>
      </c>
      <c r="U177" s="51" t="s">
        <v>913</v>
      </c>
      <c r="V177" s="62">
        <v>1</v>
      </c>
      <c r="W177" s="57" t="s">
        <v>1658</v>
      </c>
      <c r="X177" s="41" t="s">
        <v>1659</v>
      </c>
      <c r="Y177" s="5" t="s">
        <v>1660</v>
      </c>
      <c r="Z177" s="5" t="s">
        <v>1661</v>
      </c>
      <c r="AA177" s="5" t="s">
        <v>1662</v>
      </c>
      <c r="AB177" s="5" t="s">
        <v>1663</v>
      </c>
      <c r="AC177" s="5"/>
      <c r="AD177" s="5"/>
      <c r="AE177" s="5" t="s">
        <v>1682</v>
      </c>
      <c r="AF177" s="5">
        <v>3600</v>
      </c>
      <c r="AG177" s="5" t="s">
        <v>913</v>
      </c>
      <c r="AH177" s="4" t="s">
        <v>1683</v>
      </c>
      <c r="AI177" s="28" t="s">
        <v>369</v>
      </c>
      <c r="AJ177" s="5" t="s">
        <v>1658</v>
      </c>
      <c r="AK177" s="5">
        <v>50.934049</v>
      </c>
      <c r="AL177" s="5">
        <v>5.478405</v>
      </c>
      <c r="AM177" s="5"/>
      <c r="AN177" s="8"/>
    </row>
    <row r="178" spans="1:40" ht="12.75">
      <c r="A178" s="67" t="s">
        <v>581</v>
      </c>
      <c r="B178" s="152">
        <v>92</v>
      </c>
      <c r="C178" s="66" t="s">
        <v>370</v>
      </c>
      <c r="D178" s="141">
        <v>223294</v>
      </c>
      <c r="E178" s="142">
        <v>223294</v>
      </c>
      <c r="F178" s="142">
        <v>223294</v>
      </c>
      <c r="G178" s="142">
        <v>223295</v>
      </c>
      <c r="H178" s="142">
        <v>223295</v>
      </c>
      <c r="I178" s="143">
        <f t="shared" si="29"/>
        <v>1116472</v>
      </c>
      <c r="J178" s="141">
        <v>223294</v>
      </c>
      <c r="K178" s="142">
        <v>223294</v>
      </c>
      <c r="L178" s="142">
        <v>223294</v>
      </c>
      <c r="M178" s="142">
        <v>223295</v>
      </c>
      <c r="N178" s="142">
        <v>223295</v>
      </c>
      <c r="O178" s="143">
        <f aca="true" t="shared" si="32" ref="O178:O186">IF(SUM(J178:N178)&lt;&gt;0,SUM(J178:N178),"")</f>
        <v>1116472</v>
      </c>
      <c r="P178" s="144">
        <f t="shared" si="30"/>
        <v>0</v>
      </c>
      <c r="Q178" s="145">
        <f t="shared" si="31"/>
        <v>0</v>
      </c>
      <c r="R178" s="146">
        <v>102428</v>
      </c>
      <c r="S178" s="35" t="s">
        <v>641</v>
      </c>
      <c r="T178" s="15">
        <v>2040</v>
      </c>
      <c r="U178" s="51" t="s">
        <v>642</v>
      </c>
      <c r="V178" s="62">
        <v>1</v>
      </c>
      <c r="W178" s="57" t="s">
        <v>1658</v>
      </c>
      <c r="X178" s="41" t="s">
        <v>1659</v>
      </c>
      <c r="Y178" s="5" t="s">
        <v>1660</v>
      </c>
      <c r="Z178" s="5" t="s">
        <v>1661</v>
      </c>
      <c r="AA178" s="5" t="s">
        <v>1662</v>
      </c>
      <c r="AB178" s="5" t="s">
        <v>1663</v>
      </c>
      <c r="AC178" s="5"/>
      <c r="AD178" s="5"/>
      <c r="AE178" s="5" t="s">
        <v>641</v>
      </c>
      <c r="AF178" s="5">
        <v>2040</v>
      </c>
      <c r="AG178" s="5" t="s">
        <v>642</v>
      </c>
      <c r="AH178" s="4" t="s">
        <v>1684</v>
      </c>
      <c r="AI178" s="28" t="s">
        <v>370</v>
      </c>
      <c r="AJ178" s="5" t="s">
        <v>1658</v>
      </c>
      <c r="AK178" s="5">
        <v>51.289842</v>
      </c>
      <c r="AL178" s="5">
        <v>4.31142</v>
      </c>
      <c r="AM178" s="5"/>
      <c r="AN178" s="8"/>
    </row>
    <row r="179" spans="1:40" ht="12.75">
      <c r="A179" s="67" t="s">
        <v>582</v>
      </c>
      <c r="B179" s="152">
        <v>307</v>
      </c>
      <c r="C179" s="66" t="s">
        <v>371</v>
      </c>
      <c r="D179" s="141">
        <v>1119158</v>
      </c>
      <c r="E179" s="142">
        <v>1119158</v>
      </c>
      <c r="F179" s="142">
        <v>1119158</v>
      </c>
      <c r="G179" s="142">
        <v>1119158</v>
      </c>
      <c r="H179" s="142">
        <v>1119158</v>
      </c>
      <c r="I179" s="143">
        <f t="shared" si="29"/>
        <v>5595790</v>
      </c>
      <c r="J179" s="141">
        <v>1119158</v>
      </c>
      <c r="K179" s="142">
        <v>1119158</v>
      </c>
      <c r="L179" s="142">
        <v>1119158</v>
      </c>
      <c r="M179" s="142">
        <v>1119158</v>
      </c>
      <c r="N179" s="142">
        <v>1119158</v>
      </c>
      <c r="O179" s="143">
        <f t="shared" si="32"/>
        <v>5595790</v>
      </c>
      <c r="P179" s="144">
        <f t="shared" si="30"/>
        <v>0</v>
      </c>
      <c r="Q179" s="145">
        <f t="shared" si="31"/>
        <v>0</v>
      </c>
      <c r="R179" s="146">
        <v>513375</v>
      </c>
      <c r="S179" s="35" t="s">
        <v>770</v>
      </c>
      <c r="T179" s="15">
        <v>2040</v>
      </c>
      <c r="U179" s="51" t="s">
        <v>642</v>
      </c>
      <c r="V179" s="62">
        <v>1</v>
      </c>
      <c r="W179" s="57" t="s">
        <v>1685</v>
      </c>
      <c r="X179" s="41" t="s">
        <v>1686</v>
      </c>
      <c r="Y179" s="5" t="s">
        <v>1660</v>
      </c>
      <c r="Z179" s="5" t="s">
        <v>1661</v>
      </c>
      <c r="AA179" s="5" t="s">
        <v>1662</v>
      </c>
      <c r="AB179" s="5" t="s">
        <v>1663</v>
      </c>
      <c r="AC179" s="5"/>
      <c r="AD179" s="5"/>
      <c r="AE179" s="5" t="s">
        <v>770</v>
      </c>
      <c r="AF179" s="5">
        <v>2040</v>
      </c>
      <c r="AG179" s="5" t="s">
        <v>642</v>
      </c>
      <c r="AH179" s="4" t="s">
        <v>648</v>
      </c>
      <c r="AI179" s="28"/>
      <c r="AJ179" s="5"/>
      <c r="AK179" s="5"/>
      <c r="AL179" s="5"/>
      <c r="AM179" s="5"/>
      <c r="AN179" s="8"/>
    </row>
    <row r="180" spans="1:40" ht="12.75">
      <c r="A180" s="67" t="s">
        <v>583</v>
      </c>
      <c r="B180" s="152">
        <v>82</v>
      </c>
      <c r="C180" s="66" t="s">
        <v>372</v>
      </c>
      <c r="D180" s="141">
        <v>323</v>
      </c>
      <c r="E180" s="142">
        <v>323</v>
      </c>
      <c r="F180" s="142">
        <v>323</v>
      </c>
      <c r="G180" s="142">
        <v>323</v>
      </c>
      <c r="H180" s="142">
        <v>323</v>
      </c>
      <c r="I180" s="143">
        <f t="shared" si="29"/>
        <v>1615</v>
      </c>
      <c r="J180" s="141">
        <v>323</v>
      </c>
      <c r="K180" s="142">
        <v>323</v>
      </c>
      <c r="L180" s="142">
        <v>323</v>
      </c>
      <c r="M180" s="142">
        <v>323</v>
      </c>
      <c r="N180" s="142">
        <v>323</v>
      </c>
      <c r="O180" s="143">
        <f t="shared" si="32"/>
        <v>1615</v>
      </c>
      <c r="P180" s="144">
        <f t="shared" si="30"/>
        <v>0</v>
      </c>
      <c r="Q180" s="145">
        <f t="shared" si="31"/>
        <v>0</v>
      </c>
      <c r="R180" s="146">
        <v>148</v>
      </c>
      <c r="S180" s="35" t="s">
        <v>1687</v>
      </c>
      <c r="T180" s="15">
        <v>8380</v>
      </c>
      <c r="U180" s="51" t="s">
        <v>1688</v>
      </c>
      <c r="V180" s="62">
        <v>1</v>
      </c>
      <c r="W180" s="57" t="s">
        <v>1658</v>
      </c>
      <c r="X180" s="41" t="s">
        <v>1659</v>
      </c>
      <c r="Y180" s="5" t="s">
        <v>1660</v>
      </c>
      <c r="Z180" s="5" t="s">
        <v>1661</v>
      </c>
      <c r="AA180" s="5" t="s">
        <v>1662</v>
      </c>
      <c r="AB180" s="5" t="s">
        <v>1663</v>
      </c>
      <c r="AC180" s="5"/>
      <c r="AD180" s="5"/>
      <c r="AE180" s="5" t="s">
        <v>1687</v>
      </c>
      <c r="AF180" s="5">
        <v>8380</v>
      </c>
      <c r="AG180" s="5" t="s">
        <v>1688</v>
      </c>
      <c r="AH180" s="4" t="s">
        <v>648</v>
      </c>
      <c r="AI180" s="28"/>
      <c r="AJ180" s="5"/>
      <c r="AK180" s="5"/>
      <c r="AL180" s="5"/>
      <c r="AM180" s="5"/>
      <c r="AN180" s="8"/>
    </row>
    <row r="181" spans="1:40" ht="12.75">
      <c r="A181" s="67" t="s">
        <v>584</v>
      </c>
      <c r="B181" s="152">
        <v>80</v>
      </c>
      <c r="C181" s="66" t="s">
        <v>373</v>
      </c>
      <c r="D181" s="141">
        <v>323</v>
      </c>
      <c r="E181" s="142">
        <v>323</v>
      </c>
      <c r="F181" s="142">
        <v>323</v>
      </c>
      <c r="G181" s="142">
        <v>323</v>
      </c>
      <c r="H181" s="142">
        <v>323</v>
      </c>
      <c r="I181" s="143">
        <f t="shared" si="29"/>
        <v>1615</v>
      </c>
      <c r="J181" s="141">
        <v>323</v>
      </c>
      <c r="K181" s="142">
        <v>323</v>
      </c>
      <c r="L181" s="142">
        <v>323</v>
      </c>
      <c r="M181" s="142">
        <v>323</v>
      </c>
      <c r="N181" s="142">
        <v>323</v>
      </c>
      <c r="O181" s="143">
        <f t="shared" si="32"/>
        <v>1615</v>
      </c>
      <c r="P181" s="144">
        <f t="shared" si="30"/>
        <v>0</v>
      </c>
      <c r="Q181" s="145">
        <f t="shared" si="31"/>
        <v>0</v>
      </c>
      <c r="R181" s="146">
        <v>148</v>
      </c>
      <c r="S181" s="35" t="s">
        <v>1689</v>
      </c>
      <c r="T181" s="15">
        <v>8647</v>
      </c>
      <c r="U181" s="51" t="s">
        <v>1690</v>
      </c>
      <c r="V181" s="62">
        <v>1</v>
      </c>
      <c r="W181" s="57" t="s">
        <v>1658</v>
      </c>
      <c r="X181" s="41" t="s">
        <v>1659</v>
      </c>
      <c r="Y181" s="5" t="s">
        <v>1660</v>
      </c>
      <c r="Z181" s="5" t="s">
        <v>1661</v>
      </c>
      <c r="AA181" s="5" t="s">
        <v>1662</v>
      </c>
      <c r="AB181" s="5" t="s">
        <v>1663</v>
      </c>
      <c r="AC181" s="5"/>
      <c r="AD181" s="5"/>
      <c r="AE181" s="5" t="s">
        <v>1689</v>
      </c>
      <c r="AF181" s="5">
        <v>8647</v>
      </c>
      <c r="AG181" s="5" t="s">
        <v>1690</v>
      </c>
      <c r="AH181" s="4" t="s">
        <v>648</v>
      </c>
      <c r="AI181" s="28"/>
      <c r="AJ181" s="5"/>
      <c r="AK181" s="5"/>
      <c r="AL181" s="5"/>
      <c r="AM181" s="5"/>
      <c r="AN181" s="8"/>
    </row>
    <row r="182" spans="1:40" ht="12.75">
      <c r="A182" s="67" t="s">
        <v>585</v>
      </c>
      <c r="B182" s="152">
        <v>81</v>
      </c>
      <c r="C182" s="66" t="s">
        <v>374</v>
      </c>
      <c r="D182" s="141">
        <v>323</v>
      </c>
      <c r="E182" s="142">
        <v>323</v>
      </c>
      <c r="F182" s="142">
        <v>323</v>
      </c>
      <c r="G182" s="142">
        <v>323</v>
      </c>
      <c r="H182" s="142">
        <v>323</v>
      </c>
      <c r="I182" s="143">
        <f t="shared" si="29"/>
        <v>1615</v>
      </c>
      <c r="J182" s="141">
        <v>323</v>
      </c>
      <c r="K182" s="142">
        <v>323</v>
      </c>
      <c r="L182" s="142">
        <v>323</v>
      </c>
      <c r="M182" s="142">
        <v>323</v>
      </c>
      <c r="N182" s="142">
        <v>323</v>
      </c>
      <c r="O182" s="143">
        <f t="shared" si="32"/>
        <v>1615</v>
      </c>
      <c r="P182" s="144">
        <f t="shared" si="30"/>
        <v>0</v>
      </c>
      <c r="Q182" s="145">
        <f t="shared" si="31"/>
        <v>0</v>
      </c>
      <c r="R182" s="146">
        <v>148</v>
      </c>
      <c r="S182" s="35" t="s">
        <v>1691</v>
      </c>
      <c r="T182" s="15">
        <v>8230</v>
      </c>
      <c r="U182" s="51" t="s">
        <v>1692</v>
      </c>
      <c r="V182" s="62">
        <v>1</v>
      </c>
      <c r="W182" s="57" t="s">
        <v>1658</v>
      </c>
      <c r="X182" s="41" t="s">
        <v>1659</v>
      </c>
      <c r="Y182" s="5" t="s">
        <v>1660</v>
      </c>
      <c r="Z182" s="5" t="s">
        <v>1661</v>
      </c>
      <c r="AA182" s="5" t="s">
        <v>1662</v>
      </c>
      <c r="AB182" s="5" t="s">
        <v>1663</v>
      </c>
      <c r="AC182" s="5"/>
      <c r="AD182" s="5"/>
      <c r="AE182" s="5" t="s">
        <v>1691</v>
      </c>
      <c r="AF182" s="5">
        <v>8230</v>
      </c>
      <c r="AG182" s="5" t="s">
        <v>1692</v>
      </c>
      <c r="AH182" s="4" t="s">
        <v>648</v>
      </c>
      <c r="AI182" s="28"/>
      <c r="AJ182" s="5"/>
      <c r="AK182" s="5"/>
      <c r="AL182" s="5"/>
      <c r="AM182" s="5"/>
      <c r="AN182" s="8"/>
    </row>
    <row r="183" spans="1:40" ht="12.75">
      <c r="A183" s="67" t="s">
        <v>586</v>
      </c>
      <c r="B183" s="152">
        <v>83</v>
      </c>
      <c r="C183" s="66" t="s">
        <v>375</v>
      </c>
      <c r="D183" s="141">
        <v>323</v>
      </c>
      <c r="E183" s="142">
        <v>323</v>
      </c>
      <c r="F183" s="142">
        <v>323</v>
      </c>
      <c r="G183" s="142">
        <v>323</v>
      </c>
      <c r="H183" s="142">
        <v>323</v>
      </c>
      <c r="I183" s="143">
        <f t="shared" si="29"/>
        <v>1615</v>
      </c>
      <c r="J183" s="141">
        <v>323</v>
      </c>
      <c r="K183" s="142">
        <v>323</v>
      </c>
      <c r="L183" s="142">
        <v>323</v>
      </c>
      <c r="M183" s="142">
        <v>323</v>
      </c>
      <c r="N183" s="142">
        <v>323</v>
      </c>
      <c r="O183" s="143">
        <f t="shared" si="32"/>
        <v>1615</v>
      </c>
      <c r="P183" s="144">
        <f t="shared" si="30"/>
        <v>0</v>
      </c>
      <c r="Q183" s="145">
        <f t="shared" si="31"/>
        <v>0</v>
      </c>
      <c r="R183" s="146">
        <v>148</v>
      </c>
      <c r="S183" s="35" t="s">
        <v>1693</v>
      </c>
      <c r="T183" s="15">
        <v>9060</v>
      </c>
      <c r="U183" s="51" t="s">
        <v>1694</v>
      </c>
      <c r="V183" s="62">
        <v>1</v>
      </c>
      <c r="W183" s="57" t="s">
        <v>1658</v>
      </c>
      <c r="X183" s="41" t="s">
        <v>1659</v>
      </c>
      <c r="Y183" s="5" t="s">
        <v>1660</v>
      </c>
      <c r="Z183" s="5" t="s">
        <v>1661</v>
      </c>
      <c r="AA183" s="5" t="s">
        <v>1662</v>
      </c>
      <c r="AB183" s="5" t="s">
        <v>1663</v>
      </c>
      <c r="AC183" s="5"/>
      <c r="AD183" s="5"/>
      <c r="AE183" s="5" t="s">
        <v>1693</v>
      </c>
      <c r="AF183" s="5">
        <v>9060</v>
      </c>
      <c r="AG183" s="5" t="s">
        <v>1694</v>
      </c>
      <c r="AH183" s="4" t="s">
        <v>648</v>
      </c>
      <c r="AI183" s="28"/>
      <c r="AJ183" s="5"/>
      <c r="AK183" s="5"/>
      <c r="AL183" s="5"/>
      <c r="AM183" s="5"/>
      <c r="AN183" s="8"/>
    </row>
    <row r="184" spans="1:40" ht="12.75">
      <c r="A184" s="67" t="s">
        <v>587</v>
      </c>
      <c r="B184" s="152">
        <v>78</v>
      </c>
      <c r="C184" s="66" t="s">
        <v>376</v>
      </c>
      <c r="D184" s="141">
        <v>323</v>
      </c>
      <c r="E184" s="142">
        <v>323</v>
      </c>
      <c r="F184" s="142">
        <v>323</v>
      </c>
      <c r="G184" s="142">
        <v>323</v>
      </c>
      <c r="H184" s="142">
        <v>323</v>
      </c>
      <c r="I184" s="143">
        <f t="shared" si="29"/>
        <v>1615</v>
      </c>
      <c r="J184" s="141">
        <v>323</v>
      </c>
      <c r="K184" s="142">
        <v>323</v>
      </c>
      <c r="L184" s="142">
        <v>323</v>
      </c>
      <c r="M184" s="142">
        <v>323</v>
      </c>
      <c r="N184" s="142">
        <v>323</v>
      </c>
      <c r="O184" s="143">
        <f t="shared" si="32"/>
        <v>1615</v>
      </c>
      <c r="P184" s="144">
        <f t="shared" si="30"/>
        <v>0</v>
      </c>
      <c r="Q184" s="145">
        <f t="shared" si="31"/>
        <v>0</v>
      </c>
      <c r="R184" s="146">
        <v>148</v>
      </c>
      <c r="S184" s="35" t="s">
        <v>1695</v>
      </c>
      <c r="T184" s="15">
        <v>9880</v>
      </c>
      <c r="U184" s="51" t="s">
        <v>1082</v>
      </c>
      <c r="V184" s="62">
        <v>1</v>
      </c>
      <c r="W184" s="57" t="s">
        <v>1658</v>
      </c>
      <c r="X184" s="41" t="s">
        <v>1659</v>
      </c>
      <c r="Y184" s="5" t="s">
        <v>1660</v>
      </c>
      <c r="Z184" s="5" t="s">
        <v>1661</v>
      </c>
      <c r="AA184" s="5" t="s">
        <v>1662</v>
      </c>
      <c r="AB184" s="5" t="s">
        <v>1663</v>
      </c>
      <c r="AC184" s="5"/>
      <c r="AD184" s="5"/>
      <c r="AE184" s="5" t="s">
        <v>1695</v>
      </c>
      <c r="AF184" s="5">
        <v>9880</v>
      </c>
      <c r="AG184" s="5" t="s">
        <v>1082</v>
      </c>
      <c r="AH184" s="4" t="s">
        <v>648</v>
      </c>
      <c r="AI184" s="28"/>
      <c r="AJ184" s="5"/>
      <c r="AK184" s="5"/>
      <c r="AL184" s="5"/>
      <c r="AM184" s="5"/>
      <c r="AN184" s="8"/>
    </row>
    <row r="185" spans="1:40" ht="12.75">
      <c r="A185" s="67" t="s">
        <v>588</v>
      </c>
      <c r="B185" s="152">
        <v>79</v>
      </c>
      <c r="C185" s="66" t="s">
        <v>377</v>
      </c>
      <c r="D185" s="141">
        <v>574</v>
      </c>
      <c r="E185" s="142">
        <v>574</v>
      </c>
      <c r="F185" s="142">
        <v>574</v>
      </c>
      <c r="G185" s="142">
        <v>574</v>
      </c>
      <c r="H185" s="142">
        <v>575</v>
      </c>
      <c r="I185" s="143">
        <f t="shared" si="29"/>
        <v>2871</v>
      </c>
      <c r="J185" s="141">
        <v>574</v>
      </c>
      <c r="K185" s="142">
        <v>574</v>
      </c>
      <c r="L185" s="142">
        <v>574</v>
      </c>
      <c r="M185" s="142">
        <v>574</v>
      </c>
      <c r="N185" s="142">
        <v>575</v>
      </c>
      <c r="O185" s="143">
        <f t="shared" si="32"/>
        <v>2871</v>
      </c>
      <c r="P185" s="144">
        <f t="shared" si="30"/>
        <v>0</v>
      </c>
      <c r="Q185" s="145">
        <f t="shared" si="31"/>
        <v>0</v>
      </c>
      <c r="R185" s="146">
        <v>263</v>
      </c>
      <c r="S185" s="35" t="s">
        <v>1696</v>
      </c>
      <c r="T185" s="15">
        <v>2340</v>
      </c>
      <c r="U185" s="51" t="s">
        <v>733</v>
      </c>
      <c r="V185" s="62">
        <v>1</v>
      </c>
      <c r="W185" s="57" t="s">
        <v>1658</v>
      </c>
      <c r="X185" s="41" t="s">
        <v>1659</v>
      </c>
      <c r="Y185" s="5" t="s">
        <v>1660</v>
      </c>
      <c r="Z185" s="5" t="s">
        <v>1661</v>
      </c>
      <c r="AA185" s="5" t="s">
        <v>1662</v>
      </c>
      <c r="AB185" s="5" t="s">
        <v>1663</v>
      </c>
      <c r="AC185" s="5"/>
      <c r="AD185" s="5"/>
      <c r="AE185" s="5" t="s">
        <v>1696</v>
      </c>
      <c r="AF185" s="5">
        <v>2340</v>
      </c>
      <c r="AG185" s="5" t="s">
        <v>733</v>
      </c>
      <c r="AH185" s="4" t="s">
        <v>648</v>
      </c>
      <c r="AI185" s="28"/>
      <c r="AJ185" s="5"/>
      <c r="AK185" s="5"/>
      <c r="AL185" s="5"/>
      <c r="AM185" s="5"/>
      <c r="AN185" s="8"/>
    </row>
    <row r="186" spans="1:40" ht="12.75">
      <c r="A186" s="67" t="s">
        <v>589</v>
      </c>
      <c r="B186" s="152">
        <v>297</v>
      </c>
      <c r="C186" s="66" t="s">
        <v>378</v>
      </c>
      <c r="D186" s="141">
        <v>807066</v>
      </c>
      <c r="E186" s="142">
        <v>807066</v>
      </c>
      <c r="F186" s="142">
        <v>807066</v>
      </c>
      <c r="G186" s="142">
        <v>807066</v>
      </c>
      <c r="H186" s="142">
        <v>807066</v>
      </c>
      <c r="I186" s="143">
        <f t="shared" si="29"/>
        <v>4035330</v>
      </c>
      <c r="J186" s="141">
        <v>807066</v>
      </c>
      <c r="K186" s="142">
        <v>807066</v>
      </c>
      <c r="L186" s="142">
        <v>807066</v>
      </c>
      <c r="M186" s="142">
        <v>807066</v>
      </c>
      <c r="N186" s="142">
        <v>807067</v>
      </c>
      <c r="O186" s="143">
        <f t="shared" si="32"/>
        <v>4035331</v>
      </c>
      <c r="P186" s="144">
        <f t="shared" si="30"/>
        <v>1</v>
      </c>
      <c r="Q186" s="145">
        <f t="shared" si="31"/>
        <v>2.478112075096708E-07</v>
      </c>
      <c r="R186" s="146">
        <v>370213</v>
      </c>
      <c r="S186" s="35" t="s">
        <v>1697</v>
      </c>
      <c r="T186" s="15">
        <v>9000</v>
      </c>
      <c r="U186" s="51" t="s">
        <v>624</v>
      </c>
      <c r="V186" s="62">
        <v>1</v>
      </c>
      <c r="W186" s="57" t="s">
        <v>1698</v>
      </c>
      <c r="X186" s="41" t="s">
        <v>1699</v>
      </c>
      <c r="Y186" s="5" t="s">
        <v>1700</v>
      </c>
      <c r="Z186" s="5" t="s">
        <v>883</v>
      </c>
      <c r="AA186" s="5" t="s">
        <v>1701</v>
      </c>
      <c r="AB186" s="5" t="s">
        <v>1702</v>
      </c>
      <c r="AC186" s="5" t="s">
        <v>1703</v>
      </c>
      <c r="AD186" s="5" t="s">
        <v>1704</v>
      </c>
      <c r="AE186" s="5" t="s">
        <v>1697</v>
      </c>
      <c r="AF186" s="5">
        <v>9000</v>
      </c>
      <c r="AG186" s="5" t="s">
        <v>624</v>
      </c>
      <c r="AH186" s="4" t="s">
        <v>1705</v>
      </c>
      <c r="AI186" s="28" t="s">
        <v>378</v>
      </c>
      <c r="AJ186" s="5" t="s">
        <v>1698</v>
      </c>
      <c r="AK186" s="5">
        <v>51.099273</v>
      </c>
      <c r="AL186" s="5">
        <v>3.712049</v>
      </c>
      <c r="AM186" s="5"/>
      <c r="AN186" s="8"/>
    </row>
    <row r="187" spans="1:40" ht="13.5" thickBot="1">
      <c r="A187" s="67" t="s">
        <v>590</v>
      </c>
      <c r="B187" s="152">
        <v>299</v>
      </c>
      <c r="C187" s="66" t="s">
        <v>379</v>
      </c>
      <c r="D187" s="141">
        <v>24688</v>
      </c>
      <c r="E187" s="142">
        <v>24688</v>
      </c>
      <c r="F187" s="142">
        <v>24688</v>
      </c>
      <c r="G187" s="142">
        <v>24688</v>
      </c>
      <c r="H187" s="142">
        <v>24688</v>
      </c>
      <c r="I187" s="143">
        <f t="shared" si="29"/>
        <v>123440</v>
      </c>
      <c r="J187" s="141">
        <v>0</v>
      </c>
      <c r="K187" s="142">
        <v>0</v>
      </c>
      <c r="L187" s="142">
        <v>0</v>
      </c>
      <c r="M187" s="142">
        <v>0</v>
      </c>
      <c r="N187" s="142">
        <v>0</v>
      </c>
      <c r="O187" s="143">
        <v>0</v>
      </c>
      <c r="P187" s="144">
        <f t="shared" si="30"/>
        <v>-123440</v>
      </c>
      <c r="Q187" s="145">
        <f t="shared" si="31"/>
        <v>-1</v>
      </c>
      <c r="R187" s="146">
        <v>9773</v>
      </c>
      <c r="S187" s="36" t="s">
        <v>1706</v>
      </c>
      <c r="T187" s="18">
        <v>8530</v>
      </c>
      <c r="U187" s="53" t="s">
        <v>1371</v>
      </c>
      <c r="V187" s="183">
        <v>1</v>
      </c>
      <c r="W187" s="185" t="s">
        <v>1698</v>
      </c>
      <c r="X187" s="187" t="s">
        <v>1699</v>
      </c>
      <c r="Y187" s="22" t="s">
        <v>1700</v>
      </c>
      <c r="Z187" s="22" t="s">
        <v>883</v>
      </c>
      <c r="AA187" s="22" t="s">
        <v>1701</v>
      </c>
      <c r="AB187" s="22" t="s">
        <v>1702</v>
      </c>
      <c r="AC187" s="22" t="s">
        <v>1703</v>
      </c>
      <c r="AD187" s="22" t="s">
        <v>1704</v>
      </c>
      <c r="AE187" s="22" t="s">
        <v>1706</v>
      </c>
      <c r="AF187" s="22">
        <v>8530</v>
      </c>
      <c r="AG187" s="22" t="s">
        <v>1371</v>
      </c>
      <c r="AH187" s="32" t="s">
        <v>1707</v>
      </c>
      <c r="AI187" s="197" t="s">
        <v>379</v>
      </c>
      <c r="AJ187" s="200" t="s">
        <v>1698</v>
      </c>
      <c r="AK187" s="200">
        <v>50.8624</v>
      </c>
      <c r="AL187" s="200">
        <v>3.3127</v>
      </c>
      <c r="AM187" s="200"/>
      <c r="AN187" s="205"/>
    </row>
    <row r="188" spans="1:40" ht="12.75">
      <c r="A188" s="152" t="s">
        <v>591</v>
      </c>
      <c r="B188" s="152">
        <v>298</v>
      </c>
      <c r="C188" s="66" t="s">
        <v>380</v>
      </c>
      <c r="D188" s="141">
        <v>171971</v>
      </c>
      <c r="E188" s="142">
        <v>171971</v>
      </c>
      <c r="F188" s="142">
        <v>171971</v>
      </c>
      <c r="G188" s="142">
        <v>171971</v>
      </c>
      <c r="H188" s="142">
        <v>171971</v>
      </c>
      <c r="I188" s="153">
        <f t="shared" si="29"/>
        <v>859855</v>
      </c>
      <c r="J188" s="142">
        <v>169194</v>
      </c>
      <c r="K188" s="142">
        <v>169194</v>
      </c>
      <c r="L188" s="142">
        <v>169194</v>
      </c>
      <c r="M188" s="142">
        <v>169194</v>
      </c>
      <c r="N188" s="142">
        <v>169194</v>
      </c>
      <c r="O188" s="153">
        <f aca="true" t="shared" si="33" ref="O188:O197">IF(SUM(J188:N188)&lt;&gt;0,SUM(J188:N188),"")</f>
        <v>845970</v>
      </c>
      <c r="P188" s="153">
        <f t="shared" si="30"/>
        <v>-13885</v>
      </c>
      <c r="Q188" s="154">
        <f t="shared" si="31"/>
        <v>-0.016148071477167663</v>
      </c>
      <c r="R188" s="157">
        <v>83112</v>
      </c>
      <c r="S188" s="37" t="s">
        <v>1708</v>
      </c>
      <c r="T188" s="21">
        <v>9000</v>
      </c>
      <c r="U188" s="54" t="s">
        <v>624</v>
      </c>
      <c r="V188" s="162">
        <v>1</v>
      </c>
      <c r="W188" s="164" t="s">
        <v>1698</v>
      </c>
      <c r="X188" s="166" t="s">
        <v>1699</v>
      </c>
      <c r="Y188" t="s">
        <v>1700</v>
      </c>
      <c r="Z188" t="s">
        <v>883</v>
      </c>
      <c r="AA188" t="s">
        <v>1701</v>
      </c>
      <c r="AB188" t="s">
        <v>1702</v>
      </c>
      <c r="AC188" t="s">
        <v>1703</v>
      </c>
      <c r="AD188" t="s">
        <v>1704</v>
      </c>
      <c r="AE188" t="s">
        <v>1708</v>
      </c>
      <c r="AF188">
        <v>9000</v>
      </c>
      <c r="AG188" t="s">
        <v>624</v>
      </c>
      <c r="AH188" s="23" t="s">
        <v>1709</v>
      </c>
      <c r="AI188" s="30" t="s">
        <v>380</v>
      </c>
      <c r="AJ188" s="24" t="s">
        <v>1698</v>
      </c>
      <c r="AK188" s="24">
        <v>51.054409</v>
      </c>
      <c r="AL188" s="24">
        <v>3.726941</v>
      </c>
      <c r="AM188" s="24"/>
      <c r="AN188" s="31"/>
    </row>
    <row r="189" spans="1:40" ht="12.75">
      <c r="A189" s="152" t="s">
        <v>592</v>
      </c>
      <c r="B189" s="152">
        <v>728</v>
      </c>
      <c r="C189" s="66" t="s">
        <v>381</v>
      </c>
      <c r="D189" s="141">
        <v>50932</v>
      </c>
      <c r="E189" s="142">
        <v>50932</v>
      </c>
      <c r="F189" s="142">
        <v>50932</v>
      </c>
      <c r="G189" s="142">
        <v>50932</v>
      </c>
      <c r="H189" s="142">
        <v>50932</v>
      </c>
      <c r="I189" s="153">
        <f t="shared" si="29"/>
        <v>254660</v>
      </c>
      <c r="J189" s="142">
        <v>50248</v>
      </c>
      <c r="K189" s="142">
        <v>50248</v>
      </c>
      <c r="L189" s="142">
        <v>50248</v>
      </c>
      <c r="M189" s="142">
        <v>50247</v>
      </c>
      <c r="N189" s="142">
        <v>50247</v>
      </c>
      <c r="O189" s="153">
        <f t="shared" si="33"/>
        <v>251238</v>
      </c>
      <c r="P189" s="153">
        <f t="shared" si="30"/>
        <v>-3422</v>
      </c>
      <c r="Q189" s="154">
        <f t="shared" si="31"/>
        <v>-0.013437524542527291</v>
      </c>
      <c r="R189" s="157">
        <v>23049</v>
      </c>
      <c r="S189" s="35" t="s">
        <v>1710</v>
      </c>
      <c r="T189" s="15">
        <v>2382</v>
      </c>
      <c r="U189" s="51" t="s">
        <v>1711</v>
      </c>
      <c r="V189" s="62">
        <v>1</v>
      </c>
      <c r="W189" s="57" t="s">
        <v>1712</v>
      </c>
      <c r="X189" s="41" t="s">
        <v>1713</v>
      </c>
      <c r="Y189" t="s">
        <v>1714</v>
      </c>
      <c r="Z189" t="s">
        <v>1715</v>
      </c>
      <c r="AA189" t="s">
        <v>1716</v>
      </c>
      <c r="AB189" t="s">
        <v>1717</v>
      </c>
      <c r="AE189" t="s">
        <v>1710</v>
      </c>
      <c r="AF189">
        <v>2382</v>
      </c>
      <c r="AG189" t="s">
        <v>1711</v>
      </c>
      <c r="AH189" s="25" t="s">
        <v>1718</v>
      </c>
      <c r="AI189" s="29" t="s">
        <v>381</v>
      </c>
      <c r="AJ189" s="26" t="s">
        <v>1712</v>
      </c>
      <c r="AK189" s="26">
        <v>51.41359</v>
      </c>
      <c r="AL189" s="26">
        <v>5.07303</v>
      </c>
      <c r="AM189" s="26"/>
      <c r="AN189" s="17"/>
    </row>
    <row r="190" spans="1:40" ht="12.75">
      <c r="A190" s="152" t="s">
        <v>593</v>
      </c>
      <c r="B190" s="152">
        <v>729</v>
      </c>
      <c r="C190" s="66" t="s">
        <v>382</v>
      </c>
      <c r="D190" s="141">
        <v>9180</v>
      </c>
      <c r="E190" s="142">
        <v>9180</v>
      </c>
      <c r="F190" s="142">
        <v>9180</v>
      </c>
      <c r="G190" s="142">
        <v>9180</v>
      </c>
      <c r="H190" s="142">
        <v>9180</v>
      </c>
      <c r="I190" s="153">
        <f t="shared" si="29"/>
        <v>45900</v>
      </c>
      <c r="J190" s="142">
        <v>12354</v>
      </c>
      <c r="K190" s="142">
        <v>12354</v>
      </c>
      <c r="L190" s="142">
        <v>12354</v>
      </c>
      <c r="M190" s="142">
        <v>12353</v>
      </c>
      <c r="N190" s="142">
        <v>12353</v>
      </c>
      <c r="O190" s="153">
        <f t="shared" si="33"/>
        <v>61768</v>
      </c>
      <c r="P190" s="153">
        <f t="shared" si="30"/>
        <v>15868</v>
      </c>
      <c r="Q190" s="154">
        <f t="shared" si="31"/>
        <v>0.34570806100217866</v>
      </c>
      <c r="R190" s="157">
        <v>5667</v>
      </c>
      <c r="S190" s="35" t="s">
        <v>1719</v>
      </c>
      <c r="T190" s="15">
        <v>3020</v>
      </c>
      <c r="U190" s="51" t="s">
        <v>1720</v>
      </c>
      <c r="V190" s="62">
        <v>1</v>
      </c>
      <c r="W190" s="57" t="s">
        <v>1712</v>
      </c>
      <c r="X190" s="41" t="s">
        <v>1713</v>
      </c>
      <c r="Y190" t="s">
        <v>1714</v>
      </c>
      <c r="Z190" t="s">
        <v>1715</v>
      </c>
      <c r="AA190" t="s">
        <v>1716</v>
      </c>
      <c r="AB190" t="s">
        <v>1717</v>
      </c>
      <c r="AE190" t="s">
        <v>1719</v>
      </c>
      <c r="AF190">
        <v>3020</v>
      </c>
      <c r="AG190" t="s">
        <v>1720</v>
      </c>
      <c r="AH190" s="25" t="s">
        <v>648</v>
      </c>
      <c r="AI190" s="29"/>
      <c r="AJ190" s="26"/>
      <c r="AK190" s="26"/>
      <c r="AL190" s="26"/>
      <c r="AM190" s="26"/>
      <c r="AN190" s="17"/>
    </row>
    <row r="191" spans="1:40" ht="12.75">
      <c r="A191" s="152" t="s">
        <v>594</v>
      </c>
      <c r="B191" s="152">
        <v>730</v>
      </c>
      <c r="C191" s="66" t="s">
        <v>383</v>
      </c>
      <c r="D191" s="141">
        <v>12783</v>
      </c>
      <c r="E191" s="142">
        <v>12783</v>
      </c>
      <c r="F191" s="142">
        <v>12783</v>
      </c>
      <c r="G191" s="142">
        <v>12783</v>
      </c>
      <c r="H191" s="142">
        <v>12783</v>
      </c>
      <c r="I191" s="153">
        <f t="shared" si="29"/>
        <v>63915</v>
      </c>
      <c r="J191" s="142">
        <v>15232</v>
      </c>
      <c r="K191" s="142">
        <v>15232</v>
      </c>
      <c r="L191" s="142">
        <v>15232</v>
      </c>
      <c r="M191" s="142">
        <v>15232</v>
      </c>
      <c r="N191" s="142">
        <v>15232</v>
      </c>
      <c r="O191" s="153">
        <f t="shared" si="33"/>
        <v>76160</v>
      </c>
      <c r="P191" s="153">
        <f t="shared" si="30"/>
        <v>12245</v>
      </c>
      <c r="Q191" s="154">
        <f t="shared" si="31"/>
        <v>0.1915825706015802</v>
      </c>
      <c r="R191" s="157">
        <v>6987</v>
      </c>
      <c r="S191" s="35" t="s">
        <v>1721</v>
      </c>
      <c r="T191" s="15">
        <v>2990</v>
      </c>
      <c r="U191" s="51" t="s">
        <v>1722</v>
      </c>
      <c r="V191" s="62">
        <v>1</v>
      </c>
      <c r="W191" s="57" t="s">
        <v>1712</v>
      </c>
      <c r="X191" s="41" t="s">
        <v>1713</v>
      </c>
      <c r="Y191" t="s">
        <v>1714</v>
      </c>
      <c r="Z191" t="s">
        <v>1715</v>
      </c>
      <c r="AA191" t="s">
        <v>1716</v>
      </c>
      <c r="AB191" t="s">
        <v>1717</v>
      </c>
      <c r="AE191" t="s">
        <v>1721</v>
      </c>
      <c r="AF191">
        <v>2990</v>
      </c>
      <c r="AG191" t="s">
        <v>1722</v>
      </c>
      <c r="AH191" s="25" t="s">
        <v>1723</v>
      </c>
      <c r="AI191" s="29" t="s">
        <v>383</v>
      </c>
      <c r="AJ191" s="26" t="s">
        <v>1712</v>
      </c>
      <c r="AK191" s="26"/>
      <c r="AL191" s="26"/>
      <c r="AM191" s="26"/>
      <c r="AN191" s="17"/>
    </row>
    <row r="192" spans="1:40" ht="12.75">
      <c r="A192" s="152" t="s">
        <v>595</v>
      </c>
      <c r="B192" s="152">
        <v>731</v>
      </c>
      <c r="C192" s="66" t="s">
        <v>384</v>
      </c>
      <c r="D192" s="141">
        <v>1835</v>
      </c>
      <c r="E192" s="142">
        <v>1835</v>
      </c>
      <c r="F192" s="142">
        <v>1835</v>
      </c>
      <c r="G192" s="142">
        <v>1835</v>
      </c>
      <c r="H192" s="142">
        <v>1835</v>
      </c>
      <c r="I192" s="153">
        <f t="shared" si="29"/>
        <v>9175</v>
      </c>
      <c r="J192" s="142">
        <v>1855</v>
      </c>
      <c r="K192" s="142">
        <v>1855</v>
      </c>
      <c r="L192" s="142">
        <v>1855</v>
      </c>
      <c r="M192" s="142">
        <v>1855</v>
      </c>
      <c r="N192" s="142">
        <v>1856</v>
      </c>
      <c r="O192" s="153">
        <f t="shared" si="33"/>
        <v>9276</v>
      </c>
      <c r="P192" s="153">
        <f t="shared" si="30"/>
        <v>101</v>
      </c>
      <c r="Q192" s="154">
        <f t="shared" si="31"/>
        <v>0.01100817438692098</v>
      </c>
      <c r="R192" s="157">
        <v>851</v>
      </c>
      <c r="S192" s="35" t="s">
        <v>1725</v>
      </c>
      <c r="T192" s="15">
        <v>8380</v>
      </c>
      <c r="U192" s="51" t="s">
        <v>1688</v>
      </c>
      <c r="V192" s="62">
        <v>1</v>
      </c>
      <c r="W192" s="57" t="s">
        <v>1712</v>
      </c>
      <c r="X192" s="41" t="s">
        <v>1713</v>
      </c>
      <c r="Y192" t="s">
        <v>1714</v>
      </c>
      <c r="Z192" t="s">
        <v>1715</v>
      </c>
      <c r="AA192" t="s">
        <v>1716</v>
      </c>
      <c r="AB192" t="s">
        <v>1717</v>
      </c>
      <c r="AE192" t="s">
        <v>1725</v>
      </c>
      <c r="AF192">
        <v>8380</v>
      </c>
      <c r="AG192" t="s">
        <v>1688</v>
      </c>
      <c r="AH192" s="25" t="s">
        <v>648</v>
      </c>
      <c r="AI192" s="29"/>
      <c r="AJ192" s="26"/>
      <c r="AK192" s="26"/>
      <c r="AL192" s="26"/>
      <c r="AM192" s="26"/>
      <c r="AN192" s="17"/>
    </row>
    <row r="193" spans="1:40" ht="12.75">
      <c r="A193" s="152" t="s">
        <v>596</v>
      </c>
      <c r="B193" s="152">
        <v>633</v>
      </c>
      <c r="C193" s="66" t="s">
        <v>385</v>
      </c>
      <c r="D193" s="141">
        <v>183074</v>
      </c>
      <c r="E193" s="142">
        <v>183074</v>
      </c>
      <c r="F193" s="142">
        <v>183074</v>
      </c>
      <c r="G193" s="142">
        <v>183074</v>
      </c>
      <c r="H193" s="142">
        <v>183074</v>
      </c>
      <c r="I193" s="153">
        <f t="shared" si="29"/>
        <v>915370</v>
      </c>
      <c r="J193" s="142">
        <v>180823</v>
      </c>
      <c r="K193" s="142">
        <v>180823</v>
      </c>
      <c r="L193" s="142">
        <v>180823</v>
      </c>
      <c r="M193" s="142">
        <v>180823</v>
      </c>
      <c r="N193" s="142">
        <v>180823</v>
      </c>
      <c r="O193" s="153">
        <f t="shared" si="33"/>
        <v>904115</v>
      </c>
      <c r="P193" s="153">
        <f t="shared" si="30"/>
        <v>-11255</v>
      </c>
      <c r="Q193" s="154">
        <f t="shared" si="31"/>
        <v>-0.012295574467155358</v>
      </c>
      <c r="R193" s="157">
        <v>82946</v>
      </c>
      <c r="S193" s="35" t="s">
        <v>1726</v>
      </c>
      <c r="T193" s="15">
        <v>8380</v>
      </c>
      <c r="U193" s="51" t="s">
        <v>1688</v>
      </c>
      <c r="V193" s="62">
        <v>1</v>
      </c>
      <c r="W193" s="57" t="s">
        <v>1712</v>
      </c>
      <c r="X193" s="41" t="s">
        <v>1713</v>
      </c>
      <c r="Y193" t="s">
        <v>1714</v>
      </c>
      <c r="Z193" t="s">
        <v>1715</v>
      </c>
      <c r="AA193" t="s">
        <v>1716</v>
      </c>
      <c r="AB193" t="s">
        <v>1717</v>
      </c>
      <c r="AE193" t="s">
        <v>1726</v>
      </c>
      <c r="AF193">
        <v>8380</v>
      </c>
      <c r="AG193" t="s">
        <v>1688</v>
      </c>
      <c r="AH193" s="25" t="s">
        <v>648</v>
      </c>
      <c r="AI193" s="29"/>
      <c r="AJ193" s="26"/>
      <c r="AK193" s="26"/>
      <c r="AL193" s="26"/>
      <c r="AM193" s="26"/>
      <c r="AN193" s="17"/>
    </row>
    <row r="194" spans="1:40" ht="12.75">
      <c r="A194" s="152" t="s">
        <v>597</v>
      </c>
      <c r="B194" s="152">
        <v>632</v>
      </c>
      <c r="C194" s="66" t="s">
        <v>386</v>
      </c>
      <c r="D194" s="141">
        <v>5415</v>
      </c>
      <c r="E194" s="142">
        <v>5415</v>
      </c>
      <c r="F194" s="142">
        <v>5415</v>
      </c>
      <c r="G194" s="142">
        <v>5415</v>
      </c>
      <c r="H194" s="142">
        <v>5415</v>
      </c>
      <c r="I194" s="153">
        <f t="shared" si="29"/>
        <v>27075</v>
      </c>
      <c r="J194" s="142">
        <v>4783</v>
      </c>
      <c r="K194" s="142">
        <v>4783</v>
      </c>
      <c r="L194" s="142">
        <v>4783</v>
      </c>
      <c r="M194" s="142">
        <v>4783</v>
      </c>
      <c r="N194" s="142">
        <v>4783</v>
      </c>
      <c r="O194" s="153">
        <f t="shared" si="33"/>
        <v>23915</v>
      </c>
      <c r="P194" s="153">
        <f t="shared" si="30"/>
        <v>-3160</v>
      </c>
      <c r="Q194" s="154">
        <f t="shared" si="31"/>
        <v>-0.11671283471837489</v>
      </c>
      <c r="R194" s="157">
        <v>2194</v>
      </c>
      <c r="S194" s="35" t="s">
        <v>1727</v>
      </c>
      <c r="T194" s="15">
        <v>8380</v>
      </c>
      <c r="U194" s="51" t="s">
        <v>1688</v>
      </c>
      <c r="V194" s="62">
        <v>1</v>
      </c>
      <c r="W194" s="57" t="s">
        <v>1728</v>
      </c>
      <c r="X194" s="41" t="s">
        <v>1729</v>
      </c>
      <c r="Y194" t="s">
        <v>963</v>
      </c>
      <c r="Z194" t="s">
        <v>1730</v>
      </c>
      <c r="AA194" t="s">
        <v>1731</v>
      </c>
      <c r="AB194" t="s">
        <v>1732</v>
      </c>
      <c r="AC194" t="s">
        <v>1733</v>
      </c>
      <c r="AD194" t="s">
        <v>1734</v>
      </c>
      <c r="AE194" t="s">
        <v>1727</v>
      </c>
      <c r="AF194">
        <v>8380</v>
      </c>
      <c r="AG194" t="s">
        <v>1688</v>
      </c>
      <c r="AH194" s="25" t="s">
        <v>648</v>
      </c>
      <c r="AI194" s="29"/>
      <c r="AJ194" s="26"/>
      <c r="AK194" s="26"/>
      <c r="AL194" s="26"/>
      <c r="AM194" s="26"/>
      <c r="AN194" s="17"/>
    </row>
    <row r="195" spans="1:40" ht="12.75">
      <c r="A195" s="152" t="s">
        <v>598</v>
      </c>
      <c r="B195" s="152">
        <v>735</v>
      </c>
      <c r="C195" s="66" t="s">
        <v>387</v>
      </c>
      <c r="D195" s="141">
        <v>6461</v>
      </c>
      <c r="E195" s="142">
        <v>6461</v>
      </c>
      <c r="F195" s="142">
        <v>6461</v>
      </c>
      <c r="G195" s="142">
        <v>6461</v>
      </c>
      <c r="H195" s="142">
        <v>6461</v>
      </c>
      <c r="I195" s="153">
        <f t="shared" si="29"/>
        <v>32305</v>
      </c>
      <c r="J195" s="142">
        <v>6461</v>
      </c>
      <c r="K195" s="142">
        <v>6461</v>
      </c>
      <c r="L195" s="142">
        <v>6461</v>
      </c>
      <c r="M195" s="142">
        <v>6461</v>
      </c>
      <c r="N195" s="142">
        <v>6461</v>
      </c>
      <c r="O195" s="153">
        <f t="shared" si="33"/>
        <v>32305</v>
      </c>
      <c r="P195" s="153">
        <f t="shared" si="30"/>
        <v>0</v>
      </c>
      <c r="Q195" s="154">
        <f t="shared" si="31"/>
        <v>0</v>
      </c>
      <c r="R195" s="157">
        <v>2964</v>
      </c>
      <c r="S195" s="35" t="s">
        <v>1735</v>
      </c>
      <c r="T195" s="15">
        <v>8380</v>
      </c>
      <c r="U195" s="51" t="s">
        <v>1688</v>
      </c>
      <c r="V195" s="62">
        <v>1</v>
      </c>
      <c r="W195" s="57" t="s">
        <v>1736</v>
      </c>
      <c r="X195" s="41" t="s">
        <v>1737</v>
      </c>
      <c r="Y195" t="s">
        <v>1714</v>
      </c>
      <c r="Z195" t="s">
        <v>1715</v>
      </c>
      <c r="AA195" t="s">
        <v>1716</v>
      </c>
      <c r="AB195" t="s">
        <v>1717</v>
      </c>
      <c r="AE195" t="s">
        <v>1735</v>
      </c>
      <c r="AF195">
        <v>8380</v>
      </c>
      <c r="AG195" t="s">
        <v>1688</v>
      </c>
      <c r="AH195" s="25" t="s">
        <v>648</v>
      </c>
      <c r="AI195" s="29"/>
      <c r="AJ195" s="26"/>
      <c r="AK195" s="26"/>
      <c r="AL195" s="26"/>
      <c r="AM195" s="26"/>
      <c r="AN195" s="17"/>
    </row>
    <row r="196" spans="1:40" ht="12.75">
      <c r="A196" s="152" t="s">
        <v>1740</v>
      </c>
      <c r="B196" s="152">
        <v>183</v>
      </c>
      <c r="C196" s="66" t="s">
        <v>2036</v>
      </c>
      <c r="D196" s="141">
        <v>19667.26726706</v>
      </c>
      <c r="E196" s="142">
        <v>19667.26726706</v>
      </c>
      <c r="F196" s="142">
        <v>19667.26726706</v>
      </c>
      <c r="G196" s="142">
        <v>19667.26726706</v>
      </c>
      <c r="H196" s="142">
        <v>19667.26726706</v>
      </c>
      <c r="I196" s="153">
        <f aca="true" t="shared" si="34" ref="I196:I227">IF(SUM(D196:H196)&lt;&gt;0,SUM(D196:H196),"")</f>
        <v>98336.3363353</v>
      </c>
      <c r="J196" s="142">
        <v>16777</v>
      </c>
      <c r="K196" s="142">
        <v>16777</v>
      </c>
      <c r="L196" s="142">
        <v>16778</v>
      </c>
      <c r="M196" s="142">
        <v>16778</v>
      </c>
      <c r="N196" s="142">
        <v>16778</v>
      </c>
      <c r="O196" s="153">
        <f t="shared" si="33"/>
        <v>83888</v>
      </c>
      <c r="P196" s="153">
        <f t="shared" si="30"/>
        <v>-14448.336335300002</v>
      </c>
      <c r="Q196" s="154">
        <f t="shared" si="31"/>
        <v>-0.14692774689139454</v>
      </c>
      <c r="R196" s="155">
        <f>ROUND(O196*4%,0)</f>
        <v>3356</v>
      </c>
      <c r="S196" s="35" t="s">
        <v>1867</v>
      </c>
      <c r="T196" s="15">
        <v>4960</v>
      </c>
      <c r="U196" s="51" t="s">
        <v>1868</v>
      </c>
      <c r="V196" s="64"/>
      <c r="W196" s="59"/>
      <c r="X196" s="16">
        <v>418148588</v>
      </c>
      <c r="AH196" s="25"/>
      <c r="AI196" s="48" t="s">
        <v>118</v>
      </c>
      <c r="AJ196" s="45"/>
      <c r="AK196" s="46">
        <v>0</v>
      </c>
      <c r="AL196" s="46">
        <v>0</v>
      </c>
      <c r="AM196" s="46">
        <v>265.95</v>
      </c>
      <c r="AN196" s="47">
        <v>124.3</v>
      </c>
    </row>
    <row r="197" spans="1:40" ht="12.75">
      <c r="A197" s="152" t="s">
        <v>1741</v>
      </c>
      <c r="B197" s="152">
        <v>174</v>
      </c>
      <c r="C197" s="66" t="s">
        <v>2037</v>
      </c>
      <c r="D197" s="141">
        <v>22813.40779654</v>
      </c>
      <c r="E197" s="142">
        <v>22813.407796540003</v>
      </c>
      <c r="F197" s="142">
        <v>22813.407796540003</v>
      </c>
      <c r="G197" s="142">
        <v>22813.407796540003</v>
      </c>
      <c r="H197" s="142">
        <v>22813.407796540003</v>
      </c>
      <c r="I197" s="153">
        <f t="shared" si="34"/>
        <v>114067.03898270002</v>
      </c>
      <c r="J197" s="142">
        <v>20778</v>
      </c>
      <c r="K197" s="142">
        <v>20778</v>
      </c>
      <c r="L197" s="142">
        <v>20779</v>
      </c>
      <c r="M197" s="142">
        <v>20779</v>
      </c>
      <c r="N197" s="142">
        <v>20779</v>
      </c>
      <c r="O197" s="153">
        <f t="shared" si="33"/>
        <v>103893</v>
      </c>
      <c r="P197" s="153">
        <f t="shared" si="30"/>
        <v>-10174.038982700018</v>
      </c>
      <c r="Q197" s="154">
        <f t="shared" si="31"/>
        <v>-0.0891935047445482</v>
      </c>
      <c r="R197" s="155">
        <f>ROUND(O197*4%,0)</f>
        <v>4156</v>
      </c>
      <c r="S197" s="35" t="s">
        <v>1869</v>
      </c>
      <c r="T197" s="15">
        <v>7011</v>
      </c>
      <c r="U197" s="51" t="s">
        <v>1870</v>
      </c>
      <c r="V197" s="64"/>
      <c r="W197" s="59"/>
      <c r="X197" s="16">
        <v>415916895</v>
      </c>
      <c r="AH197" s="25"/>
      <c r="AI197" s="48" t="s">
        <v>119</v>
      </c>
      <c r="AJ197" s="45"/>
      <c r="AK197" s="46">
        <v>50.483000000000004</v>
      </c>
      <c r="AL197" s="46">
        <v>3.87</v>
      </c>
      <c r="AM197" s="46">
        <v>114.2</v>
      </c>
      <c r="AN197" s="47">
        <v>130.62</v>
      </c>
    </row>
    <row r="198" spans="1:40" ht="12.75">
      <c r="A198" s="152" t="s">
        <v>1742</v>
      </c>
      <c r="B198" s="152">
        <v>283</v>
      </c>
      <c r="C198" s="66" t="s">
        <v>2038</v>
      </c>
      <c r="D198" s="141">
        <v>0</v>
      </c>
      <c r="E198" s="142">
        <v>0</v>
      </c>
      <c r="F198" s="142">
        <v>0</v>
      </c>
      <c r="G198" s="142">
        <v>0</v>
      </c>
      <c r="H198" s="142">
        <v>0</v>
      </c>
      <c r="I198" s="153">
        <f t="shared" si="34"/>
      </c>
      <c r="J198" s="156" t="s">
        <v>528</v>
      </c>
      <c r="K198" s="142"/>
      <c r="L198" s="142"/>
      <c r="M198" s="142"/>
      <c r="N198" s="142"/>
      <c r="O198" s="153"/>
      <c r="P198" s="153"/>
      <c r="Q198" s="154"/>
      <c r="R198" s="155"/>
      <c r="S198" s="35" t="s">
        <v>1871</v>
      </c>
      <c r="T198" s="15">
        <v>7011</v>
      </c>
      <c r="U198" s="51" t="s">
        <v>1870</v>
      </c>
      <c r="V198" s="64"/>
      <c r="W198" s="59"/>
      <c r="X198" s="16">
        <v>460274304</v>
      </c>
      <c r="AH198" s="25"/>
      <c r="AI198" s="48" t="s">
        <v>120</v>
      </c>
      <c r="AJ198" s="45"/>
      <c r="AK198" s="46">
        <v>0</v>
      </c>
      <c r="AL198" s="46">
        <v>0</v>
      </c>
      <c r="AM198" s="46">
        <v>115.02</v>
      </c>
      <c r="AN198" s="47">
        <v>130.13</v>
      </c>
    </row>
    <row r="199" spans="1:40" ht="12.75">
      <c r="A199" s="152" t="s">
        <v>1743</v>
      </c>
      <c r="B199" s="152">
        <v>114</v>
      </c>
      <c r="C199" s="66" t="s">
        <v>2039</v>
      </c>
      <c r="D199" s="141">
        <v>120353</v>
      </c>
      <c r="E199" s="142">
        <v>120353</v>
      </c>
      <c r="F199" s="142">
        <v>120353</v>
      </c>
      <c r="G199" s="142">
        <v>120353</v>
      </c>
      <c r="H199" s="142">
        <v>120353</v>
      </c>
      <c r="I199" s="153">
        <f t="shared" si="34"/>
        <v>601765</v>
      </c>
      <c r="J199" s="142">
        <v>110327</v>
      </c>
      <c r="K199" s="142">
        <v>110327</v>
      </c>
      <c r="L199" s="142">
        <v>110328</v>
      </c>
      <c r="M199" s="142">
        <v>110328</v>
      </c>
      <c r="N199" s="142">
        <v>110328</v>
      </c>
      <c r="O199" s="153">
        <f aca="true" t="shared" si="35" ref="O199:O210">IF(SUM(J199:N199)&lt;&gt;0,SUM(J199:N199),"")</f>
        <v>551638</v>
      </c>
      <c r="P199" s="153">
        <f aca="true" t="shared" si="36" ref="P199:P210">IF(SUM(D199:I199)&gt;0,O199-I199,"")</f>
        <v>-50127</v>
      </c>
      <c r="Q199" s="154">
        <f aca="true" t="shared" si="37" ref="Q199:Q210">IF(P199&lt;&gt;"",P199/I199,"")</f>
        <v>-0.08329995928643241</v>
      </c>
      <c r="R199" s="155">
        <f>ROUND(O199*4%,0)</f>
        <v>22066</v>
      </c>
      <c r="S199" s="35" t="s">
        <v>1872</v>
      </c>
      <c r="T199" s="15">
        <v>4102</v>
      </c>
      <c r="U199" s="51" t="s">
        <v>1873</v>
      </c>
      <c r="V199" s="64"/>
      <c r="W199" s="59"/>
      <c r="X199" s="16">
        <v>403940662</v>
      </c>
      <c r="AH199" s="25"/>
      <c r="AI199" s="48" t="s">
        <v>121</v>
      </c>
      <c r="AJ199" s="45"/>
      <c r="AK199" s="46">
        <v>50.6101</v>
      </c>
      <c r="AL199" s="46">
        <v>5.527</v>
      </c>
      <c r="AM199" s="46">
        <v>0</v>
      </c>
      <c r="AN199" s="47">
        <v>0</v>
      </c>
    </row>
    <row r="200" spans="1:40" ht="12.75">
      <c r="A200" s="152" t="s">
        <v>1744</v>
      </c>
      <c r="B200" s="152">
        <v>110</v>
      </c>
      <c r="C200" s="66" t="s">
        <v>2040</v>
      </c>
      <c r="D200" s="141">
        <v>264665.43749578</v>
      </c>
      <c r="E200" s="142">
        <v>264665.43749578</v>
      </c>
      <c r="F200" s="142">
        <v>0</v>
      </c>
      <c r="G200" s="142">
        <v>0</v>
      </c>
      <c r="H200" s="142">
        <v>0</v>
      </c>
      <c r="I200" s="153">
        <f t="shared" si="34"/>
        <v>529330.87499156</v>
      </c>
      <c r="J200" s="142">
        <v>256816</v>
      </c>
      <c r="K200" s="142">
        <v>256817</v>
      </c>
      <c r="L200" s="142">
        <v>0</v>
      </c>
      <c r="M200" s="142">
        <v>0</v>
      </c>
      <c r="N200" s="142">
        <v>0</v>
      </c>
      <c r="O200" s="153">
        <f t="shared" si="35"/>
        <v>513633</v>
      </c>
      <c r="P200" s="153">
        <f t="shared" si="36"/>
        <v>-15697.874991560006</v>
      </c>
      <c r="Q200" s="154">
        <f t="shared" si="37"/>
        <v>-0.029656072851995084</v>
      </c>
      <c r="R200" s="155">
        <f>ROUND(O200*4%,0)</f>
        <v>20545</v>
      </c>
      <c r="S200" s="35" t="s">
        <v>1874</v>
      </c>
      <c r="T200" s="15">
        <v>4683</v>
      </c>
      <c r="U200" s="51" t="s">
        <v>1875</v>
      </c>
      <c r="V200" s="64"/>
      <c r="W200" s="59"/>
      <c r="X200" s="16">
        <v>403940662</v>
      </c>
      <c r="AH200" s="25"/>
      <c r="AI200" s="48" t="s">
        <v>122</v>
      </c>
      <c r="AJ200" s="45"/>
      <c r="AK200" s="46">
        <v>50.6908</v>
      </c>
      <c r="AL200" s="46">
        <v>5.66</v>
      </c>
      <c r="AM200" s="46">
        <v>0</v>
      </c>
      <c r="AN200" s="47">
        <v>0</v>
      </c>
    </row>
    <row r="201" spans="1:40" ht="12.75">
      <c r="A201" s="152" t="s">
        <v>1745</v>
      </c>
      <c r="B201" s="152">
        <v>118</v>
      </c>
      <c r="C201" s="66" t="s">
        <v>2041</v>
      </c>
      <c r="D201" s="141">
        <v>130569.35402888</v>
      </c>
      <c r="E201" s="142">
        <v>130569.35402888</v>
      </c>
      <c r="F201" s="142">
        <v>0</v>
      </c>
      <c r="G201" s="142">
        <v>0</v>
      </c>
      <c r="H201" s="142">
        <v>0</v>
      </c>
      <c r="I201" s="153">
        <f t="shared" si="34"/>
        <v>261138.70805776</v>
      </c>
      <c r="J201" s="142">
        <v>122321</v>
      </c>
      <c r="K201" s="142">
        <v>122322</v>
      </c>
      <c r="L201" s="142">
        <v>0</v>
      </c>
      <c r="M201" s="142">
        <v>0</v>
      </c>
      <c r="N201" s="142">
        <v>0</v>
      </c>
      <c r="O201" s="153">
        <f t="shared" si="35"/>
        <v>244643</v>
      </c>
      <c r="P201" s="153">
        <f t="shared" si="36"/>
        <v>-16495.70805776</v>
      </c>
      <c r="Q201" s="154">
        <f t="shared" si="37"/>
        <v>-0.06316837584304581</v>
      </c>
      <c r="R201" s="155">
        <f>ROUND(O201*4%,0)</f>
        <v>9786</v>
      </c>
      <c r="S201" s="35" t="s">
        <v>1874</v>
      </c>
      <c r="T201" s="15">
        <v>4683</v>
      </c>
      <c r="U201" s="51" t="s">
        <v>1875</v>
      </c>
      <c r="V201" s="64"/>
      <c r="W201" s="59"/>
      <c r="X201" s="16">
        <v>403940662</v>
      </c>
      <c r="AH201" s="25"/>
      <c r="AI201" s="48" t="s">
        <v>122</v>
      </c>
      <c r="AJ201" s="45"/>
      <c r="AK201" s="46">
        <v>50.6908</v>
      </c>
      <c r="AL201" s="46">
        <v>5.66</v>
      </c>
      <c r="AM201" s="46">
        <v>0</v>
      </c>
      <c r="AN201" s="47">
        <v>0</v>
      </c>
    </row>
    <row r="202" spans="1:40" ht="12.75">
      <c r="A202" s="152" t="s">
        <v>1746</v>
      </c>
      <c r="B202" s="152">
        <v>117</v>
      </c>
      <c r="C202" s="66" t="s">
        <v>2042</v>
      </c>
      <c r="D202" s="141">
        <v>668805.55959306</v>
      </c>
      <c r="E202" s="142">
        <v>668805.55959306</v>
      </c>
      <c r="F202" s="142">
        <v>0</v>
      </c>
      <c r="G202" s="142">
        <v>0</v>
      </c>
      <c r="H202" s="142">
        <v>0</v>
      </c>
      <c r="I202" s="153">
        <f t="shared" si="34"/>
        <v>1337611.11918612</v>
      </c>
      <c r="J202" s="142">
        <v>618204</v>
      </c>
      <c r="K202" s="142">
        <v>618205</v>
      </c>
      <c r="L202" s="142">
        <v>0</v>
      </c>
      <c r="M202" s="142">
        <v>0</v>
      </c>
      <c r="N202" s="142">
        <v>0</v>
      </c>
      <c r="O202" s="153">
        <f t="shared" si="35"/>
        <v>1236409</v>
      </c>
      <c r="P202" s="153">
        <f t="shared" si="36"/>
        <v>-101202.11918612011</v>
      </c>
      <c r="Q202" s="154">
        <f t="shared" si="37"/>
        <v>-0.07565885012057715</v>
      </c>
      <c r="R202" s="155">
        <f>ROUND(O202*4%,0)</f>
        <v>49456</v>
      </c>
      <c r="S202" s="35" t="s">
        <v>1876</v>
      </c>
      <c r="T202" s="15">
        <v>4102</v>
      </c>
      <c r="U202" s="51" t="s">
        <v>1877</v>
      </c>
      <c r="V202" s="64"/>
      <c r="W202" s="59"/>
      <c r="X202" s="16">
        <v>403940662</v>
      </c>
      <c r="AH202" s="25"/>
      <c r="AI202" s="48" t="s">
        <v>121</v>
      </c>
      <c r="AJ202" s="45"/>
      <c r="AK202" s="46">
        <v>50.6101</v>
      </c>
      <c r="AL202" s="46">
        <v>5.527</v>
      </c>
      <c r="AM202" s="46">
        <v>0</v>
      </c>
      <c r="AN202" s="47">
        <v>0</v>
      </c>
    </row>
    <row r="203" spans="1:40" ht="12.75">
      <c r="A203" s="152" t="s">
        <v>1747</v>
      </c>
      <c r="B203" s="152">
        <v>112</v>
      </c>
      <c r="C203" s="66" t="s">
        <v>2043</v>
      </c>
      <c r="D203" s="141">
        <v>541183</v>
      </c>
      <c r="E203" s="142">
        <v>541183</v>
      </c>
      <c r="F203" s="142">
        <v>181422</v>
      </c>
      <c r="G203" s="142">
        <v>181422</v>
      </c>
      <c r="H203" s="142">
        <v>181422</v>
      </c>
      <c r="I203" s="153">
        <f t="shared" si="34"/>
        <v>1626632</v>
      </c>
      <c r="J203" s="142">
        <v>496102</v>
      </c>
      <c r="K203" s="142">
        <v>496103</v>
      </c>
      <c r="L203" s="142">
        <v>166309</v>
      </c>
      <c r="M203" s="142">
        <v>166310</v>
      </c>
      <c r="N203" s="142">
        <v>166310</v>
      </c>
      <c r="O203" s="153">
        <f t="shared" si="35"/>
        <v>1491134</v>
      </c>
      <c r="P203" s="153">
        <f t="shared" si="36"/>
        <v>-135498</v>
      </c>
      <c r="Q203" s="154">
        <f t="shared" si="37"/>
        <v>-0.0832997260597357</v>
      </c>
      <c r="R203" s="155">
        <f>ROUND(O203*4%,0)</f>
        <v>59645</v>
      </c>
      <c r="S203" s="35" t="s">
        <v>1878</v>
      </c>
      <c r="T203" s="15">
        <v>4102</v>
      </c>
      <c r="U203" s="51" t="s">
        <v>1877</v>
      </c>
      <c r="V203" s="64"/>
      <c r="W203" s="59"/>
      <c r="X203" s="16">
        <v>403940662</v>
      </c>
      <c r="AH203" s="25"/>
      <c r="AI203" s="48" t="s">
        <v>123</v>
      </c>
      <c r="AJ203" s="45"/>
      <c r="AK203" s="46">
        <v>50.6038</v>
      </c>
      <c r="AL203" s="46">
        <v>5.550400000000001</v>
      </c>
      <c r="AM203" s="46">
        <v>0</v>
      </c>
      <c r="AN203" s="47">
        <v>0</v>
      </c>
    </row>
    <row r="204" spans="1:40" ht="12.75">
      <c r="A204" s="152" t="s">
        <v>1748</v>
      </c>
      <c r="B204" s="152">
        <v>116</v>
      </c>
      <c r="C204" s="66" t="s">
        <v>2044</v>
      </c>
      <c r="D204" s="141"/>
      <c r="E204" s="142"/>
      <c r="F204" s="142"/>
      <c r="G204" s="142"/>
      <c r="H204" s="142"/>
      <c r="I204" s="153">
        <f t="shared" si="34"/>
      </c>
      <c r="J204" s="156" t="s">
        <v>529</v>
      </c>
      <c r="K204" s="142"/>
      <c r="L204" s="142"/>
      <c r="M204" s="142"/>
      <c r="N204" s="142"/>
      <c r="O204" s="153">
        <f t="shared" si="35"/>
      </c>
      <c r="P204" s="153">
        <f t="shared" si="36"/>
      </c>
      <c r="Q204" s="154">
        <f t="shared" si="37"/>
      </c>
      <c r="R204" s="155"/>
      <c r="S204" s="35" t="s">
        <v>1879</v>
      </c>
      <c r="T204" s="15">
        <v>4100</v>
      </c>
      <c r="U204" s="51" t="s">
        <v>1873</v>
      </c>
      <c r="V204" s="64"/>
      <c r="W204" s="59"/>
      <c r="X204" s="16">
        <v>403940662</v>
      </c>
      <c r="AH204" s="25"/>
      <c r="AI204" s="48" t="s">
        <v>121</v>
      </c>
      <c r="AJ204" s="45"/>
      <c r="AK204" s="46">
        <v>50.6101</v>
      </c>
      <c r="AL204" s="46">
        <v>5.527</v>
      </c>
      <c r="AM204" s="46">
        <v>0</v>
      </c>
      <c r="AN204" s="47">
        <v>0</v>
      </c>
    </row>
    <row r="205" spans="1:40" ht="12.75">
      <c r="A205" s="152" t="s">
        <v>1749</v>
      </c>
      <c r="B205" s="152">
        <v>113</v>
      </c>
      <c r="C205" s="66" t="s">
        <v>2045</v>
      </c>
      <c r="D205" s="141">
        <v>1028869</v>
      </c>
      <c r="E205" s="142">
        <v>1028869</v>
      </c>
      <c r="F205" s="142">
        <v>266869</v>
      </c>
      <c r="G205" s="142">
        <v>266869</v>
      </c>
      <c r="H205" s="142">
        <v>266869</v>
      </c>
      <c r="I205" s="153">
        <f t="shared" si="34"/>
        <v>2858345</v>
      </c>
      <c r="J205" s="142">
        <v>974887</v>
      </c>
      <c r="K205" s="142">
        <v>974888</v>
      </c>
      <c r="L205" s="142">
        <v>276140</v>
      </c>
      <c r="M205" s="142">
        <v>276141</v>
      </c>
      <c r="N205" s="142">
        <v>276141</v>
      </c>
      <c r="O205" s="153">
        <f t="shared" si="35"/>
        <v>2778197</v>
      </c>
      <c r="P205" s="153">
        <f t="shared" si="36"/>
        <v>-80148</v>
      </c>
      <c r="Q205" s="154">
        <f t="shared" si="37"/>
        <v>-0.028040002169087357</v>
      </c>
      <c r="R205" s="155">
        <f aca="true" t="shared" si="38" ref="R205:R210">ROUND(O205*4%,0)</f>
        <v>111128</v>
      </c>
      <c r="S205" s="35" t="s">
        <v>1880</v>
      </c>
      <c r="T205" s="15">
        <v>4100</v>
      </c>
      <c r="U205" s="51" t="s">
        <v>1873</v>
      </c>
      <c r="V205" s="64"/>
      <c r="W205" s="59"/>
      <c r="X205" s="16">
        <v>403940662</v>
      </c>
      <c r="AH205" s="25"/>
      <c r="AI205" s="48" t="s">
        <v>121</v>
      </c>
      <c r="AJ205" s="45"/>
      <c r="AK205" s="46">
        <v>50.6101</v>
      </c>
      <c r="AL205" s="46">
        <v>5.527</v>
      </c>
      <c r="AM205" s="46">
        <v>0</v>
      </c>
      <c r="AN205" s="47">
        <v>0</v>
      </c>
    </row>
    <row r="206" spans="1:40" ht="12.75">
      <c r="A206" s="152" t="s">
        <v>1750</v>
      </c>
      <c r="B206" s="152">
        <v>111</v>
      </c>
      <c r="C206" s="66" t="s">
        <v>2046</v>
      </c>
      <c r="D206" s="141">
        <v>671392.91637268</v>
      </c>
      <c r="E206" s="142">
        <v>671392.91637268</v>
      </c>
      <c r="F206" s="142">
        <v>0</v>
      </c>
      <c r="G206" s="142">
        <v>0</v>
      </c>
      <c r="H206" s="142">
        <v>0</v>
      </c>
      <c r="I206" s="153">
        <f t="shared" si="34"/>
        <v>1342785.83274536</v>
      </c>
      <c r="J206" s="142">
        <v>616499</v>
      </c>
      <c r="K206" s="142">
        <v>616499</v>
      </c>
      <c r="L206" s="142">
        <v>0</v>
      </c>
      <c r="M206" s="142">
        <v>0</v>
      </c>
      <c r="N206" s="142">
        <v>0</v>
      </c>
      <c r="O206" s="153">
        <f t="shared" si="35"/>
        <v>1232998</v>
      </c>
      <c r="P206" s="153">
        <f t="shared" si="36"/>
        <v>-109787.83274535998</v>
      </c>
      <c r="Q206" s="154">
        <f t="shared" si="37"/>
        <v>-0.08176123851477934</v>
      </c>
      <c r="R206" s="155">
        <f t="shared" si="38"/>
        <v>49320</v>
      </c>
      <c r="S206" s="35" t="s">
        <v>1880</v>
      </c>
      <c r="T206" s="15">
        <v>4100</v>
      </c>
      <c r="U206" s="51" t="s">
        <v>1873</v>
      </c>
      <c r="V206" s="64"/>
      <c r="W206" s="59"/>
      <c r="X206" s="16">
        <v>403940662</v>
      </c>
      <c r="AH206" s="25"/>
      <c r="AI206" s="48" t="s">
        <v>121</v>
      </c>
      <c r="AJ206" s="45"/>
      <c r="AK206" s="46">
        <v>50.6101</v>
      </c>
      <c r="AL206" s="46">
        <v>5.527</v>
      </c>
      <c r="AM206" s="46">
        <v>0</v>
      </c>
      <c r="AN206" s="47">
        <v>0</v>
      </c>
    </row>
    <row r="207" spans="1:40" ht="12.75">
      <c r="A207" s="152" t="s">
        <v>1751</v>
      </c>
      <c r="B207" s="152">
        <v>20</v>
      </c>
      <c r="C207" s="66" t="s">
        <v>2047</v>
      </c>
      <c r="D207" s="141">
        <v>13201.3273777248</v>
      </c>
      <c r="E207" s="142">
        <v>13201.3273777248</v>
      </c>
      <c r="F207" s="142">
        <v>13201.3273777248</v>
      </c>
      <c r="G207" s="142">
        <v>13201.3273777248</v>
      </c>
      <c r="H207" s="142">
        <v>13201.3273777248</v>
      </c>
      <c r="I207" s="153">
        <f t="shared" si="34"/>
        <v>66006.636888624</v>
      </c>
      <c r="J207" s="142">
        <v>12007</v>
      </c>
      <c r="K207" s="142">
        <v>12007</v>
      </c>
      <c r="L207" s="142">
        <v>12008</v>
      </c>
      <c r="M207" s="142">
        <v>12008</v>
      </c>
      <c r="N207" s="142">
        <v>12008</v>
      </c>
      <c r="O207" s="153">
        <f t="shared" si="35"/>
        <v>60038</v>
      </c>
      <c r="P207" s="153">
        <f t="shared" si="36"/>
        <v>-5968.636888623994</v>
      </c>
      <c r="Q207" s="154">
        <f t="shared" si="37"/>
        <v>-0.09042479923185827</v>
      </c>
      <c r="R207" s="155">
        <f t="shared" si="38"/>
        <v>2402</v>
      </c>
      <c r="S207" s="35" t="s">
        <v>1881</v>
      </c>
      <c r="T207" s="15">
        <v>1400</v>
      </c>
      <c r="U207" s="51" t="s">
        <v>1882</v>
      </c>
      <c r="V207" s="64"/>
      <c r="W207" s="59"/>
      <c r="X207" s="16">
        <v>400344734</v>
      </c>
      <c r="AH207" s="25"/>
      <c r="AI207" s="48"/>
      <c r="AJ207" s="45"/>
      <c r="AK207" s="46"/>
      <c r="AL207" s="46"/>
      <c r="AM207" s="46"/>
      <c r="AN207" s="47"/>
    </row>
    <row r="208" spans="1:40" ht="12.75">
      <c r="A208" s="152" t="s">
        <v>1752</v>
      </c>
      <c r="B208" s="152">
        <v>21</v>
      </c>
      <c r="C208" s="66" t="s">
        <v>2048</v>
      </c>
      <c r="D208" s="141">
        <v>51919.389018102</v>
      </c>
      <c r="E208" s="142">
        <v>51919.389018102</v>
      </c>
      <c r="F208" s="142">
        <v>51919.389018102</v>
      </c>
      <c r="G208" s="142">
        <v>51919.389018102</v>
      </c>
      <c r="H208" s="142">
        <v>51919.389018102</v>
      </c>
      <c r="I208" s="153">
        <f t="shared" si="34"/>
        <v>259596.94509051</v>
      </c>
      <c r="J208" s="142">
        <v>47210</v>
      </c>
      <c r="K208" s="142">
        <v>47210</v>
      </c>
      <c r="L208" s="142">
        <v>47210</v>
      </c>
      <c r="M208" s="142">
        <v>47211</v>
      </c>
      <c r="N208" s="142">
        <v>47211</v>
      </c>
      <c r="O208" s="153">
        <f t="shared" si="35"/>
        <v>236052</v>
      </c>
      <c r="P208" s="153">
        <f t="shared" si="36"/>
        <v>-23544.94509051001</v>
      </c>
      <c r="Q208" s="154">
        <f t="shared" si="37"/>
        <v>-0.09069808229946977</v>
      </c>
      <c r="R208" s="155">
        <f t="shared" si="38"/>
        <v>9442</v>
      </c>
      <c r="S208" s="35" t="s">
        <v>1883</v>
      </c>
      <c r="T208" s="15">
        <v>1460</v>
      </c>
      <c r="U208" s="51" t="s">
        <v>1884</v>
      </c>
      <c r="V208" s="64"/>
      <c r="W208" s="59"/>
      <c r="X208" s="16">
        <v>400344734</v>
      </c>
      <c r="AH208" s="25"/>
      <c r="AI208" s="48" t="s">
        <v>124</v>
      </c>
      <c r="AJ208" s="45"/>
      <c r="AK208" s="46">
        <v>50.633</v>
      </c>
      <c r="AL208" s="46">
        <v>4.2330000000000005</v>
      </c>
      <c r="AM208" s="46">
        <v>140.62</v>
      </c>
      <c r="AN208" s="47">
        <v>147.79</v>
      </c>
    </row>
    <row r="209" spans="1:40" ht="12.75">
      <c r="A209" s="152" t="s">
        <v>1753</v>
      </c>
      <c r="B209" s="152">
        <v>178</v>
      </c>
      <c r="C209" s="66" t="s">
        <v>2049</v>
      </c>
      <c r="D209" s="141">
        <v>98794.4</v>
      </c>
      <c r="E209" s="142">
        <v>98794.4</v>
      </c>
      <c r="F209" s="142">
        <v>98794.4</v>
      </c>
      <c r="G209" s="142">
        <v>98794.4</v>
      </c>
      <c r="H209" s="142">
        <v>98794.4</v>
      </c>
      <c r="I209" s="153">
        <f t="shared" si="34"/>
        <v>493972</v>
      </c>
      <c r="J209" s="142">
        <v>90357</v>
      </c>
      <c r="K209" s="142">
        <v>90357</v>
      </c>
      <c r="L209" s="142">
        <v>90357</v>
      </c>
      <c r="M209" s="142">
        <v>90358</v>
      </c>
      <c r="N209" s="142">
        <v>90358</v>
      </c>
      <c r="O209" s="153">
        <f t="shared" si="35"/>
        <v>451787</v>
      </c>
      <c r="P209" s="153">
        <f t="shared" si="36"/>
        <v>-42185</v>
      </c>
      <c r="Q209" s="154">
        <f t="shared" si="37"/>
        <v>-0.08539957730397674</v>
      </c>
      <c r="R209" s="155">
        <f t="shared" si="38"/>
        <v>18071</v>
      </c>
      <c r="S209" s="35" t="s">
        <v>1885</v>
      </c>
      <c r="T209" s="15">
        <v>7181</v>
      </c>
      <c r="U209" s="51" t="s">
        <v>1886</v>
      </c>
      <c r="V209" s="64"/>
      <c r="W209" s="59"/>
      <c r="X209" s="16">
        <v>416670824</v>
      </c>
      <c r="AH209" s="25"/>
      <c r="AI209" s="48" t="s">
        <v>125</v>
      </c>
      <c r="AJ209" s="45"/>
      <c r="AK209" s="46">
        <v>50.55</v>
      </c>
      <c r="AL209" s="46">
        <v>4.2170000000000005</v>
      </c>
      <c r="AM209" s="46">
        <v>139.6</v>
      </c>
      <c r="AN209" s="47">
        <v>137.65</v>
      </c>
    </row>
    <row r="210" spans="1:40" ht="12.75">
      <c r="A210" s="152" t="s">
        <v>1754</v>
      </c>
      <c r="B210" s="152">
        <v>226</v>
      </c>
      <c r="C210" s="66" t="s">
        <v>2050</v>
      </c>
      <c r="D210" s="141">
        <v>40000</v>
      </c>
      <c r="E210" s="142">
        <v>40000</v>
      </c>
      <c r="F210" s="142">
        <v>40000</v>
      </c>
      <c r="G210" s="142">
        <v>40000</v>
      </c>
      <c r="H210" s="142">
        <v>40000</v>
      </c>
      <c r="I210" s="153">
        <f t="shared" si="34"/>
        <v>200000</v>
      </c>
      <c r="J210" s="142">
        <v>36668</v>
      </c>
      <c r="K210" s="142">
        <v>36668</v>
      </c>
      <c r="L210" s="142">
        <v>36668</v>
      </c>
      <c r="M210" s="142">
        <v>36668</v>
      </c>
      <c r="N210" s="142">
        <v>36668</v>
      </c>
      <c r="O210" s="153">
        <f t="shared" si="35"/>
        <v>183340</v>
      </c>
      <c r="P210" s="153">
        <f t="shared" si="36"/>
        <v>-16660</v>
      </c>
      <c r="Q210" s="154">
        <f t="shared" si="37"/>
        <v>-0.0833</v>
      </c>
      <c r="R210" s="155">
        <f t="shared" si="38"/>
        <v>7334</v>
      </c>
      <c r="S210" s="35" t="s">
        <v>1887</v>
      </c>
      <c r="T210" s="15">
        <v>7181</v>
      </c>
      <c r="U210" s="51" t="s">
        <v>1886</v>
      </c>
      <c r="V210" s="64"/>
      <c r="W210" s="59"/>
      <c r="X210" s="16">
        <v>404754472</v>
      </c>
      <c r="AH210" s="25"/>
      <c r="AI210" s="48" t="s">
        <v>126</v>
      </c>
      <c r="AJ210" s="45"/>
      <c r="AK210" s="46">
        <v>50.5369</v>
      </c>
      <c r="AL210" s="46">
        <v>4.2186</v>
      </c>
      <c r="AM210" s="46">
        <v>0</v>
      </c>
      <c r="AN210" s="47">
        <v>0</v>
      </c>
    </row>
    <row r="211" spans="1:40" ht="12.75">
      <c r="A211" s="152" t="s">
        <v>1755</v>
      </c>
      <c r="B211" s="152">
        <v>317</v>
      </c>
      <c r="C211" s="66" t="s">
        <v>2051</v>
      </c>
      <c r="D211" s="141">
        <v>9205</v>
      </c>
      <c r="E211" s="142">
        <v>9205</v>
      </c>
      <c r="F211" s="142">
        <v>9205</v>
      </c>
      <c r="G211" s="142">
        <v>9205</v>
      </c>
      <c r="H211" s="142">
        <v>9205</v>
      </c>
      <c r="I211" s="153">
        <f t="shared" si="34"/>
        <v>46025</v>
      </c>
      <c r="J211" s="156" t="s">
        <v>530</v>
      </c>
      <c r="K211" s="142"/>
      <c r="L211" s="142"/>
      <c r="M211" s="142"/>
      <c r="N211" s="142"/>
      <c r="O211" s="153"/>
      <c r="P211" s="153"/>
      <c r="Q211" s="154"/>
      <c r="R211" s="155"/>
      <c r="S211" s="35" t="s">
        <v>1888</v>
      </c>
      <c r="T211" s="15">
        <v>4800</v>
      </c>
      <c r="U211" s="51" t="s">
        <v>1889</v>
      </c>
      <c r="V211" s="64"/>
      <c r="W211" s="59"/>
      <c r="X211" s="16">
        <v>867495249</v>
      </c>
      <c r="AH211" s="25"/>
      <c r="AI211" s="48"/>
      <c r="AJ211" s="45"/>
      <c r="AK211" s="46"/>
      <c r="AL211" s="46"/>
      <c r="AM211" s="46"/>
      <c r="AN211" s="47"/>
    </row>
    <row r="212" spans="1:40" ht="12.75">
      <c r="A212" s="152" t="s">
        <v>1756</v>
      </c>
      <c r="B212" s="152">
        <v>125</v>
      </c>
      <c r="C212" s="66" t="s">
        <v>2052</v>
      </c>
      <c r="D212" s="141">
        <v>144976.86439990002</v>
      </c>
      <c r="E212" s="142">
        <v>144976.8643999</v>
      </c>
      <c r="F212" s="142">
        <v>144976.8643999</v>
      </c>
      <c r="G212" s="142">
        <v>144976.8643999</v>
      </c>
      <c r="H212" s="142">
        <v>144976.8643999</v>
      </c>
      <c r="I212" s="153">
        <f t="shared" si="34"/>
        <v>724884.3219994999</v>
      </c>
      <c r="J212" s="142">
        <v>134983</v>
      </c>
      <c r="K212" s="142">
        <v>134983</v>
      </c>
      <c r="L212" s="142">
        <v>134983</v>
      </c>
      <c r="M212" s="142">
        <v>134984</v>
      </c>
      <c r="N212" s="142">
        <v>134984</v>
      </c>
      <c r="O212" s="153">
        <f aca="true" t="shared" si="39" ref="O212:O226">IF(SUM(J212:N212)&lt;&gt;0,SUM(J212:N212),"")</f>
        <v>674917</v>
      </c>
      <c r="P212" s="153">
        <f aca="true" t="shared" si="40" ref="P212:P226">IF(SUM(D212:I212)&gt;0,O212-I212,"")</f>
        <v>-49967.32199949992</v>
      </c>
      <c r="Q212" s="154">
        <f aca="true" t="shared" si="41" ref="Q212:Q226">IF(P212&lt;&gt;"",P212/I212,"")</f>
        <v>-0.06893144255302902</v>
      </c>
      <c r="R212" s="155">
        <f aca="true" t="shared" si="42" ref="R212:R226">ROUND(O212*4%,0)</f>
        <v>26997</v>
      </c>
      <c r="S212" s="35" t="s">
        <v>1890</v>
      </c>
      <c r="T212" s="15">
        <v>7181</v>
      </c>
      <c r="U212" s="51" t="s">
        <v>1886</v>
      </c>
      <c r="V212" s="64"/>
      <c r="W212" s="59"/>
      <c r="X212" s="16">
        <v>862492029</v>
      </c>
      <c r="AH212" s="25"/>
      <c r="AI212" s="48" t="s">
        <v>127</v>
      </c>
      <c r="AJ212" s="45"/>
      <c r="AK212" s="46">
        <v>50.33</v>
      </c>
      <c r="AL212" s="46">
        <v>4.2170000000000005</v>
      </c>
      <c r="AM212" s="46">
        <v>138.951</v>
      </c>
      <c r="AN212" s="47">
        <v>138.876</v>
      </c>
    </row>
    <row r="213" spans="1:40" ht="12.75">
      <c r="A213" s="152" t="s">
        <v>1757</v>
      </c>
      <c r="B213" s="152">
        <v>270</v>
      </c>
      <c r="C213" s="66" t="s">
        <v>2053</v>
      </c>
      <c r="D213" s="141">
        <v>105658.8</v>
      </c>
      <c r="E213" s="142">
        <v>105658.8</v>
      </c>
      <c r="F213" s="142">
        <v>105658.8</v>
      </c>
      <c r="G213" s="142">
        <v>105658.8</v>
      </c>
      <c r="H213" s="142">
        <v>105658.8</v>
      </c>
      <c r="I213" s="153">
        <f t="shared" si="34"/>
        <v>528294</v>
      </c>
      <c r="J213" s="142">
        <v>96857</v>
      </c>
      <c r="K213" s="142">
        <v>96857</v>
      </c>
      <c r="L213" s="142">
        <v>96857</v>
      </c>
      <c r="M213" s="142">
        <v>96858</v>
      </c>
      <c r="N213" s="142">
        <v>96858</v>
      </c>
      <c r="O213" s="153">
        <f t="shared" si="39"/>
        <v>484287</v>
      </c>
      <c r="P213" s="153">
        <f t="shared" si="40"/>
        <v>-44007</v>
      </c>
      <c r="Q213" s="154">
        <f t="shared" si="41"/>
        <v>-0.08330020783881702</v>
      </c>
      <c r="R213" s="155">
        <f t="shared" si="42"/>
        <v>19371</v>
      </c>
      <c r="S213" s="35" t="s">
        <v>1891</v>
      </c>
      <c r="T213" s="15">
        <v>6760</v>
      </c>
      <c r="U213" s="51" t="s">
        <v>1892</v>
      </c>
      <c r="V213" s="64"/>
      <c r="W213" s="59"/>
      <c r="X213" s="16">
        <v>451821842</v>
      </c>
      <c r="AH213" s="25"/>
      <c r="AI213" s="48" t="s">
        <v>128</v>
      </c>
      <c r="AJ213" s="45"/>
      <c r="AK213" s="46">
        <v>49.5482</v>
      </c>
      <c r="AL213" s="46">
        <v>5.5022</v>
      </c>
      <c r="AM213" s="46">
        <v>232.025</v>
      </c>
      <c r="AN213" s="47">
        <v>26.89</v>
      </c>
    </row>
    <row r="214" spans="1:40" ht="12.75">
      <c r="A214" s="152" t="s">
        <v>1758</v>
      </c>
      <c r="B214" s="152">
        <v>216</v>
      </c>
      <c r="C214" s="66" t="s">
        <v>2054</v>
      </c>
      <c r="D214" s="141">
        <v>690903.70869052</v>
      </c>
      <c r="E214" s="142">
        <v>690903.70869052</v>
      </c>
      <c r="F214" s="142">
        <v>690903.70869052</v>
      </c>
      <c r="G214" s="142">
        <v>690903.70869052</v>
      </c>
      <c r="H214" s="142">
        <v>690903.70869052</v>
      </c>
      <c r="I214" s="153">
        <f t="shared" si="34"/>
        <v>3454518.5434526</v>
      </c>
      <c r="J214" s="142">
        <v>629079</v>
      </c>
      <c r="K214" s="142">
        <v>629080</v>
      </c>
      <c r="L214" s="142">
        <v>629080</v>
      </c>
      <c r="M214" s="142">
        <v>629080</v>
      </c>
      <c r="N214" s="142">
        <v>629080</v>
      </c>
      <c r="O214" s="153">
        <f t="shared" si="39"/>
        <v>3145399</v>
      </c>
      <c r="P214" s="153">
        <f t="shared" si="40"/>
        <v>-309119.5434526</v>
      </c>
      <c r="Q214" s="154">
        <f t="shared" si="41"/>
        <v>-0.08948267017946071</v>
      </c>
      <c r="R214" s="155">
        <f t="shared" si="42"/>
        <v>125816</v>
      </c>
      <c r="S214" s="35" t="s">
        <v>1893</v>
      </c>
      <c r="T214" s="15">
        <v>5070</v>
      </c>
      <c r="U214" s="51" t="s">
        <v>1894</v>
      </c>
      <c r="V214" s="64"/>
      <c r="W214" s="59"/>
      <c r="X214" s="16">
        <v>431473519</v>
      </c>
      <c r="AH214" s="25"/>
      <c r="AI214" s="48" t="s">
        <v>129</v>
      </c>
      <c r="AJ214" s="45"/>
      <c r="AK214" s="46">
        <v>50.4</v>
      </c>
      <c r="AL214" s="46">
        <v>4.633</v>
      </c>
      <c r="AM214" s="46">
        <v>168.9</v>
      </c>
      <c r="AN214" s="47">
        <v>121.75</v>
      </c>
    </row>
    <row r="215" spans="1:40" ht="12.75">
      <c r="A215" s="152" t="s">
        <v>1759</v>
      </c>
      <c r="B215" s="152">
        <v>217</v>
      </c>
      <c r="C215" s="66" t="s">
        <v>2055</v>
      </c>
      <c r="D215" s="141">
        <v>304778.10784062004</v>
      </c>
      <c r="E215" s="142">
        <v>304778.10784062004</v>
      </c>
      <c r="F215" s="142">
        <v>304778.10784062004</v>
      </c>
      <c r="G215" s="142">
        <v>304778.10784062004</v>
      </c>
      <c r="H215" s="142">
        <v>304778.10784062004</v>
      </c>
      <c r="I215" s="153">
        <f t="shared" si="34"/>
        <v>1523890.5392031001</v>
      </c>
      <c r="J215" s="142">
        <v>284449</v>
      </c>
      <c r="K215" s="142">
        <v>284450</v>
      </c>
      <c r="L215" s="142">
        <v>284450</v>
      </c>
      <c r="M215" s="142">
        <v>284450</v>
      </c>
      <c r="N215" s="142">
        <v>284450</v>
      </c>
      <c r="O215" s="153">
        <f t="shared" si="39"/>
        <v>1422249</v>
      </c>
      <c r="P215" s="153">
        <f t="shared" si="40"/>
        <v>-101641.53920310014</v>
      </c>
      <c r="Q215" s="154">
        <f t="shared" si="41"/>
        <v>-0.06669871397472704</v>
      </c>
      <c r="R215" s="155">
        <f t="shared" si="42"/>
        <v>56890</v>
      </c>
      <c r="S215" s="35" t="s">
        <v>1895</v>
      </c>
      <c r="T215" s="15">
        <v>5070</v>
      </c>
      <c r="U215" s="51" t="s">
        <v>1896</v>
      </c>
      <c r="V215" s="64"/>
      <c r="W215" s="59"/>
      <c r="X215" s="16">
        <v>431473519</v>
      </c>
      <c r="AH215" s="25"/>
      <c r="AI215" s="48" t="s">
        <v>130</v>
      </c>
      <c r="AJ215" s="45"/>
      <c r="AK215" s="46">
        <v>50.55</v>
      </c>
      <c r="AL215" s="46">
        <v>5.183</v>
      </c>
      <c r="AM215" s="46">
        <v>207.42</v>
      </c>
      <c r="AN215" s="47">
        <v>138.8</v>
      </c>
    </row>
    <row r="216" spans="1:40" ht="12.75">
      <c r="A216" s="152" t="s">
        <v>1760</v>
      </c>
      <c r="B216" s="152">
        <v>218</v>
      </c>
      <c r="C216" s="66" t="s">
        <v>2056</v>
      </c>
      <c r="D216" s="141">
        <v>153661.1809868388</v>
      </c>
      <c r="E216" s="142">
        <v>153661.1809868388</v>
      </c>
      <c r="F216" s="142">
        <v>153661.1809868388</v>
      </c>
      <c r="G216" s="142">
        <v>153661.1809868388</v>
      </c>
      <c r="H216" s="142">
        <v>153661.1809868388</v>
      </c>
      <c r="I216" s="153">
        <f t="shared" si="34"/>
        <v>768305.9049341939</v>
      </c>
      <c r="J216" s="142">
        <v>145655</v>
      </c>
      <c r="K216" s="142">
        <v>145656</v>
      </c>
      <c r="L216" s="142">
        <v>145656</v>
      </c>
      <c r="M216" s="142">
        <v>145656</v>
      </c>
      <c r="N216" s="142">
        <v>145656</v>
      </c>
      <c r="O216" s="153">
        <f t="shared" si="39"/>
        <v>728279</v>
      </c>
      <c r="P216" s="153">
        <f t="shared" si="40"/>
        <v>-40026.90493419394</v>
      </c>
      <c r="Q216" s="154">
        <f t="shared" si="41"/>
        <v>-0.05209761460524279</v>
      </c>
      <c r="R216" s="155">
        <f t="shared" si="42"/>
        <v>29131</v>
      </c>
      <c r="S216" s="35" t="s">
        <v>1897</v>
      </c>
      <c r="T216" s="15">
        <v>5300</v>
      </c>
      <c r="U216" s="51" t="s">
        <v>1898</v>
      </c>
      <c r="V216" s="64"/>
      <c r="W216" s="59"/>
      <c r="X216" s="16">
        <v>431473519</v>
      </c>
      <c r="AH216" s="25"/>
      <c r="AI216" s="48" t="s">
        <v>131</v>
      </c>
      <c r="AJ216" s="45"/>
      <c r="AK216" s="46">
        <v>50.5</v>
      </c>
      <c r="AL216" s="46">
        <v>5.066</v>
      </c>
      <c r="AM216" s="46">
        <v>199.8</v>
      </c>
      <c r="AN216" s="47">
        <v>132</v>
      </c>
    </row>
    <row r="217" spans="1:40" ht="12.75">
      <c r="A217" s="152" t="s">
        <v>1761</v>
      </c>
      <c r="B217" s="152">
        <v>285</v>
      </c>
      <c r="C217" s="66" t="s">
        <v>2057</v>
      </c>
      <c r="D217" s="141">
        <v>641025.457898</v>
      </c>
      <c r="E217" s="142">
        <v>641025.457898</v>
      </c>
      <c r="F217" s="142">
        <v>641025.457898</v>
      </c>
      <c r="G217" s="142">
        <v>641025.457898</v>
      </c>
      <c r="H217" s="142">
        <v>641025.457898</v>
      </c>
      <c r="I217" s="153">
        <f t="shared" si="34"/>
        <v>3205127.2894900003</v>
      </c>
      <c r="J217" s="142">
        <v>590778</v>
      </c>
      <c r="K217" s="142">
        <v>590779</v>
      </c>
      <c r="L217" s="142">
        <v>590779</v>
      </c>
      <c r="M217" s="142">
        <v>590779</v>
      </c>
      <c r="N217" s="142">
        <v>590779</v>
      </c>
      <c r="O217" s="153">
        <f t="shared" si="39"/>
        <v>2953894</v>
      </c>
      <c r="P217" s="153">
        <f t="shared" si="40"/>
        <v>-251233.28949000034</v>
      </c>
      <c r="Q217" s="154">
        <f t="shared" si="41"/>
        <v>-0.07838480871378327</v>
      </c>
      <c r="R217" s="155">
        <f t="shared" si="42"/>
        <v>118156</v>
      </c>
      <c r="S217" s="35" t="s">
        <v>1899</v>
      </c>
      <c r="T217" s="15">
        <v>6001</v>
      </c>
      <c r="U217" s="51" t="s">
        <v>1900</v>
      </c>
      <c r="V217" s="64"/>
      <c r="W217" s="59"/>
      <c r="X217" s="16">
        <v>460333492</v>
      </c>
      <c r="AH217" s="25"/>
      <c r="AI217" s="48" t="s">
        <v>132</v>
      </c>
      <c r="AJ217" s="45"/>
      <c r="AK217" s="46">
        <v>50.4099</v>
      </c>
      <c r="AL217" s="46">
        <v>4.4229</v>
      </c>
      <c r="AM217" s="46">
        <v>0</v>
      </c>
      <c r="AN217" s="47">
        <v>0</v>
      </c>
    </row>
    <row r="218" spans="1:40" ht="12.75">
      <c r="A218" s="152" t="s">
        <v>1762</v>
      </c>
      <c r="B218" s="152">
        <v>284</v>
      </c>
      <c r="C218" s="66" t="s">
        <v>2058</v>
      </c>
      <c r="D218" s="141">
        <v>398859.88228494</v>
      </c>
      <c r="E218" s="142">
        <v>398859.88228494</v>
      </c>
      <c r="F218" s="142">
        <v>398859.88228494</v>
      </c>
      <c r="G218" s="142">
        <v>398859.88228494</v>
      </c>
      <c r="H218" s="142">
        <v>398859.88228494</v>
      </c>
      <c r="I218" s="153">
        <f t="shared" si="34"/>
        <v>1994299.4114247</v>
      </c>
      <c r="J218" s="142">
        <v>364644</v>
      </c>
      <c r="K218" s="142">
        <v>364644</v>
      </c>
      <c r="L218" s="142">
        <v>364644</v>
      </c>
      <c r="M218" s="142">
        <v>364644</v>
      </c>
      <c r="N218" s="142">
        <v>364644</v>
      </c>
      <c r="O218" s="153">
        <f t="shared" si="39"/>
        <v>1823220</v>
      </c>
      <c r="P218" s="153">
        <f t="shared" si="40"/>
        <v>-171079.41142469994</v>
      </c>
      <c r="Q218" s="154">
        <f t="shared" si="41"/>
        <v>-0.08578421597310866</v>
      </c>
      <c r="R218" s="155">
        <f t="shared" si="42"/>
        <v>72929</v>
      </c>
      <c r="S218" s="35" t="s">
        <v>1901</v>
      </c>
      <c r="T218" s="15">
        <v>6001</v>
      </c>
      <c r="U218" s="51" t="s">
        <v>1900</v>
      </c>
      <c r="V218" s="64"/>
      <c r="W218" s="59"/>
      <c r="X218" s="16">
        <v>460333492</v>
      </c>
      <c r="AH218" s="25"/>
      <c r="AI218" s="48" t="s">
        <v>132</v>
      </c>
      <c r="AJ218" s="45"/>
      <c r="AK218" s="46">
        <v>50.4099</v>
      </c>
      <c r="AL218" s="46">
        <v>4.4229</v>
      </c>
      <c r="AM218" s="46">
        <v>0</v>
      </c>
      <c r="AN218" s="47">
        <v>0</v>
      </c>
    </row>
    <row r="219" spans="1:40" ht="12.75">
      <c r="A219" s="152" t="s">
        <v>1763</v>
      </c>
      <c r="B219" s="152">
        <v>288</v>
      </c>
      <c r="C219" s="66" t="s">
        <v>2059</v>
      </c>
      <c r="D219" s="141">
        <v>741850.2023199</v>
      </c>
      <c r="E219" s="142">
        <v>741850.2023199</v>
      </c>
      <c r="F219" s="142">
        <v>741850.2023199</v>
      </c>
      <c r="G219" s="142">
        <v>741850.2023199</v>
      </c>
      <c r="H219" s="142">
        <v>741850.2023199</v>
      </c>
      <c r="I219" s="153">
        <f t="shared" si="34"/>
        <v>3709251.0115995</v>
      </c>
      <c r="J219" s="142">
        <v>1112462</v>
      </c>
      <c r="K219" s="142">
        <v>1112462</v>
      </c>
      <c r="L219" s="142">
        <v>1112462</v>
      </c>
      <c r="M219" s="142">
        <v>1112462</v>
      </c>
      <c r="N219" s="142">
        <v>1112462</v>
      </c>
      <c r="O219" s="153">
        <f t="shared" si="39"/>
        <v>5562310</v>
      </c>
      <c r="P219" s="153">
        <f t="shared" si="40"/>
        <v>1853058.9884004998</v>
      </c>
      <c r="Q219" s="154">
        <f t="shared" si="41"/>
        <v>0.49957767285245686</v>
      </c>
      <c r="R219" s="155">
        <f t="shared" si="42"/>
        <v>222492</v>
      </c>
      <c r="S219" s="35" t="s">
        <v>1901</v>
      </c>
      <c r="T219" s="15">
        <v>6001</v>
      </c>
      <c r="U219" s="51" t="s">
        <v>1900</v>
      </c>
      <c r="V219" s="64"/>
      <c r="W219" s="59"/>
      <c r="X219" s="16">
        <v>460333492</v>
      </c>
      <c r="AH219" s="25"/>
      <c r="AI219" s="48" t="s">
        <v>132</v>
      </c>
      <c r="AJ219" s="45"/>
      <c r="AK219" s="46">
        <v>50.4099</v>
      </c>
      <c r="AL219" s="46">
        <v>4.4229</v>
      </c>
      <c r="AM219" s="46">
        <v>0</v>
      </c>
      <c r="AN219" s="47">
        <v>0</v>
      </c>
    </row>
    <row r="220" spans="1:40" ht="12.75">
      <c r="A220" s="152" t="s">
        <v>1764</v>
      </c>
      <c r="B220" s="152">
        <v>43</v>
      </c>
      <c r="C220" s="66" t="s">
        <v>2060</v>
      </c>
      <c r="D220" s="141">
        <v>56265.4</v>
      </c>
      <c r="E220" s="142">
        <v>56265.4</v>
      </c>
      <c r="F220" s="142">
        <v>56265.4</v>
      </c>
      <c r="G220" s="142">
        <v>56265.4</v>
      </c>
      <c r="H220" s="142">
        <v>56265.4</v>
      </c>
      <c r="I220" s="153">
        <f t="shared" si="34"/>
        <v>281327</v>
      </c>
      <c r="J220" s="142">
        <v>51578</v>
      </c>
      <c r="K220" s="142">
        <v>51578</v>
      </c>
      <c r="L220" s="142">
        <v>51578</v>
      </c>
      <c r="M220" s="142">
        <v>51579</v>
      </c>
      <c r="N220" s="142">
        <v>51579</v>
      </c>
      <c r="O220" s="153">
        <f t="shared" si="39"/>
        <v>257892</v>
      </c>
      <c r="P220" s="153">
        <f t="shared" si="40"/>
        <v>-23435</v>
      </c>
      <c r="Q220" s="154">
        <f t="shared" si="41"/>
        <v>-0.0833016383070235</v>
      </c>
      <c r="R220" s="155">
        <f t="shared" si="42"/>
        <v>10316</v>
      </c>
      <c r="S220" s="35" t="s">
        <v>1902</v>
      </c>
      <c r="T220" s="15">
        <v>6041</v>
      </c>
      <c r="U220" s="51" t="s">
        <v>1903</v>
      </c>
      <c r="V220" s="64"/>
      <c r="W220" s="59"/>
      <c r="X220" s="16">
        <v>401633250</v>
      </c>
      <c r="AH220" s="25"/>
      <c r="AI220" s="48" t="s">
        <v>133</v>
      </c>
      <c r="AJ220" s="45"/>
      <c r="AK220" s="46">
        <v>50.483000000000004</v>
      </c>
      <c r="AL220" s="46">
        <v>4.45</v>
      </c>
      <c r="AM220" s="46">
        <v>156</v>
      </c>
      <c r="AN220" s="47">
        <v>129.65</v>
      </c>
    </row>
    <row r="221" spans="1:40" ht="12.75">
      <c r="A221" s="152" t="s">
        <v>1765</v>
      </c>
      <c r="B221" s="152">
        <v>25</v>
      </c>
      <c r="C221" s="66" t="s">
        <v>2061</v>
      </c>
      <c r="D221" s="141">
        <v>815627.790358164</v>
      </c>
      <c r="E221" s="142">
        <v>815627.790358164</v>
      </c>
      <c r="F221" s="142">
        <v>815627.790358164</v>
      </c>
      <c r="G221" s="142">
        <v>815627.790358164</v>
      </c>
      <c r="H221" s="142">
        <v>815627.790358164</v>
      </c>
      <c r="I221" s="153">
        <f t="shared" si="34"/>
        <v>4078138.95179082</v>
      </c>
      <c r="J221" s="142">
        <v>760340</v>
      </c>
      <c r="K221" s="142">
        <v>760340</v>
      </c>
      <c r="L221" s="142">
        <v>760340</v>
      </c>
      <c r="M221" s="142">
        <v>760340</v>
      </c>
      <c r="N221" s="142">
        <v>760341</v>
      </c>
      <c r="O221" s="153">
        <f t="shared" si="39"/>
        <v>3801701</v>
      </c>
      <c r="P221" s="153">
        <f t="shared" si="40"/>
        <v>-276437.9517908199</v>
      </c>
      <c r="Q221" s="154">
        <f t="shared" si="41"/>
        <v>-0.06778531949467503</v>
      </c>
      <c r="R221" s="155">
        <f t="shared" si="42"/>
        <v>152068</v>
      </c>
      <c r="S221" s="35" t="s">
        <v>1904</v>
      </c>
      <c r="T221" s="15">
        <v>7640</v>
      </c>
      <c r="U221" s="51" t="s">
        <v>1905</v>
      </c>
      <c r="V221" s="64"/>
      <c r="W221" s="59"/>
      <c r="X221" s="16">
        <v>400465290</v>
      </c>
      <c r="AH221" s="25"/>
      <c r="AI221" s="48" t="s">
        <v>134</v>
      </c>
      <c r="AJ221" s="45"/>
      <c r="AK221" s="46">
        <v>50.583000000000006</v>
      </c>
      <c r="AL221" s="46">
        <v>3.45</v>
      </c>
      <c r="AM221" s="46">
        <v>84.305</v>
      </c>
      <c r="AN221" s="47">
        <v>141.09</v>
      </c>
    </row>
    <row r="222" spans="1:40" ht="12.75">
      <c r="A222" s="152" t="s">
        <v>1766</v>
      </c>
      <c r="B222" s="152">
        <v>26</v>
      </c>
      <c r="C222" s="66" t="s">
        <v>2062</v>
      </c>
      <c r="D222" s="141">
        <v>211926.15064777262</v>
      </c>
      <c r="E222" s="142">
        <v>211926.15064777262</v>
      </c>
      <c r="F222" s="142">
        <v>211926.15064777262</v>
      </c>
      <c r="G222" s="142">
        <v>211926.15064777262</v>
      </c>
      <c r="H222" s="142">
        <v>211926.15064777262</v>
      </c>
      <c r="I222" s="153">
        <f t="shared" si="34"/>
        <v>1059630.753238863</v>
      </c>
      <c r="J222" s="142">
        <v>194637</v>
      </c>
      <c r="K222" s="142">
        <v>194637</v>
      </c>
      <c r="L222" s="142">
        <v>194637</v>
      </c>
      <c r="M222" s="142">
        <v>194637</v>
      </c>
      <c r="N222" s="142">
        <v>194637</v>
      </c>
      <c r="O222" s="153">
        <f t="shared" si="39"/>
        <v>973185</v>
      </c>
      <c r="P222" s="153">
        <f t="shared" si="40"/>
        <v>-86445.75323886308</v>
      </c>
      <c r="Q222" s="154">
        <f t="shared" si="41"/>
        <v>-0.08158101581577672</v>
      </c>
      <c r="R222" s="155">
        <f t="shared" si="42"/>
        <v>38927</v>
      </c>
      <c r="S222" s="35" t="s">
        <v>1906</v>
      </c>
      <c r="T222" s="15">
        <v>4600</v>
      </c>
      <c r="U222" s="51" t="s">
        <v>1907</v>
      </c>
      <c r="V222" s="64"/>
      <c r="W222" s="59"/>
      <c r="X222" s="16">
        <v>400465290</v>
      </c>
      <c r="AH222" s="25"/>
      <c r="AI222" s="48" t="s">
        <v>135</v>
      </c>
      <c r="AJ222" s="45"/>
      <c r="AK222" s="46">
        <v>50.416000000000004</v>
      </c>
      <c r="AL222" s="46">
        <v>4.016</v>
      </c>
      <c r="AM222" s="46">
        <v>125.06</v>
      </c>
      <c r="AN222" s="47">
        <v>122.5</v>
      </c>
    </row>
    <row r="223" spans="1:40" ht="12.75">
      <c r="A223" s="152" t="s">
        <v>1767</v>
      </c>
      <c r="B223" s="152">
        <v>27</v>
      </c>
      <c r="C223" s="66" t="s">
        <v>2063</v>
      </c>
      <c r="D223" s="141">
        <v>1225070.7383597349</v>
      </c>
      <c r="E223" s="142">
        <v>1225070.7383597349</v>
      </c>
      <c r="F223" s="142">
        <v>1225070.7383597349</v>
      </c>
      <c r="G223" s="142">
        <v>1225070.7383597349</v>
      </c>
      <c r="H223" s="142">
        <v>1225070.7383597349</v>
      </c>
      <c r="I223" s="153">
        <f t="shared" si="34"/>
        <v>6125353.691798674</v>
      </c>
      <c r="J223" s="142">
        <v>1127869</v>
      </c>
      <c r="K223" s="142">
        <v>1127869</v>
      </c>
      <c r="L223" s="142">
        <v>1127869</v>
      </c>
      <c r="M223" s="142">
        <v>1127869</v>
      </c>
      <c r="N223" s="142">
        <v>1127870</v>
      </c>
      <c r="O223" s="153">
        <f t="shared" si="39"/>
        <v>5639346</v>
      </c>
      <c r="P223" s="153">
        <f t="shared" si="40"/>
        <v>-486007.69179867394</v>
      </c>
      <c r="Q223" s="154">
        <f t="shared" si="41"/>
        <v>-0.0793436128348632</v>
      </c>
      <c r="R223" s="155">
        <f t="shared" si="42"/>
        <v>225574</v>
      </c>
      <c r="S223" s="35" t="s">
        <v>1908</v>
      </c>
      <c r="T223" s="15">
        <v>7530</v>
      </c>
      <c r="U223" s="51" t="s">
        <v>1909</v>
      </c>
      <c r="V223" s="64"/>
      <c r="W223" s="59"/>
      <c r="X223" s="16">
        <v>400465290</v>
      </c>
      <c r="AH223" s="25"/>
      <c r="AI223" s="48" t="s">
        <v>136</v>
      </c>
      <c r="AJ223" s="45"/>
      <c r="AK223" s="46">
        <v>50.766000000000005</v>
      </c>
      <c r="AL223" s="46">
        <v>5.666</v>
      </c>
      <c r="AM223" s="46">
        <v>242.1</v>
      </c>
      <c r="AN223" s="47">
        <v>162.05</v>
      </c>
    </row>
    <row r="224" spans="1:40" ht="12.75">
      <c r="A224" s="152" t="s">
        <v>1768</v>
      </c>
      <c r="B224" s="152">
        <v>189</v>
      </c>
      <c r="C224" s="66" t="s">
        <v>2064</v>
      </c>
      <c r="D224" s="141">
        <v>1604055</v>
      </c>
      <c r="E224" s="142">
        <v>1604055</v>
      </c>
      <c r="F224" s="142">
        <v>1604055</v>
      </c>
      <c r="G224" s="142">
        <v>1604055</v>
      </c>
      <c r="H224" s="142">
        <v>1604055</v>
      </c>
      <c r="I224" s="153">
        <f t="shared" si="34"/>
        <v>8020275</v>
      </c>
      <c r="J224" s="142">
        <v>1470437</v>
      </c>
      <c r="K224" s="142">
        <v>1470437</v>
      </c>
      <c r="L224" s="142">
        <v>1470437</v>
      </c>
      <c r="M224" s="142">
        <v>1470437</v>
      </c>
      <c r="N224" s="142">
        <v>1470438</v>
      </c>
      <c r="O224" s="153">
        <f t="shared" si="39"/>
        <v>7352186</v>
      </c>
      <c r="P224" s="153">
        <f t="shared" si="40"/>
        <v>-668089</v>
      </c>
      <c r="Q224" s="154">
        <f t="shared" si="41"/>
        <v>-0.08330001153327037</v>
      </c>
      <c r="R224" s="155">
        <f t="shared" si="42"/>
        <v>294087</v>
      </c>
      <c r="S224" s="35" t="s">
        <v>1910</v>
      </c>
      <c r="T224" s="15">
        <v>7350</v>
      </c>
      <c r="U224" s="51" t="s">
        <v>1911</v>
      </c>
      <c r="V224" s="64"/>
      <c r="W224" s="59"/>
      <c r="X224" s="16">
        <v>419445816</v>
      </c>
      <c r="AH224" s="25"/>
      <c r="AI224" s="48" t="s">
        <v>137</v>
      </c>
      <c r="AJ224" s="45"/>
      <c r="AK224" s="46">
        <v>50.6</v>
      </c>
      <c r="AL224" s="46">
        <v>3.483</v>
      </c>
      <c r="AM224" s="46">
        <v>87.64</v>
      </c>
      <c r="AN224" s="47">
        <v>143.7</v>
      </c>
    </row>
    <row r="225" spans="1:40" ht="12.75">
      <c r="A225" s="152" t="s">
        <v>1769</v>
      </c>
      <c r="B225" s="152">
        <v>210</v>
      </c>
      <c r="C225" s="66" t="s">
        <v>2065</v>
      </c>
      <c r="D225" s="141">
        <v>21002.43183654</v>
      </c>
      <c r="E225" s="142">
        <v>21002.43183654</v>
      </c>
      <c r="F225" s="142">
        <v>21002.43183654</v>
      </c>
      <c r="G225" s="142">
        <v>21002.43183654</v>
      </c>
      <c r="H225" s="142">
        <v>21002.43183654</v>
      </c>
      <c r="I225" s="153">
        <f t="shared" si="34"/>
        <v>105012.1591827</v>
      </c>
      <c r="J225" s="142">
        <v>19196</v>
      </c>
      <c r="K225" s="142">
        <v>19196</v>
      </c>
      <c r="L225" s="142">
        <v>19196</v>
      </c>
      <c r="M225" s="142">
        <v>19197</v>
      </c>
      <c r="N225" s="142">
        <v>19197</v>
      </c>
      <c r="O225" s="153">
        <f t="shared" si="39"/>
        <v>95982</v>
      </c>
      <c r="P225" s="153">
        <f t="shared" si="40"/>
        <v>-9030.159182699994</v>
      </c>
      <c r="Q225" s="154">
        <f t="shared" si="41"/>
        <v>-0.0859915580536663</v>
      </c>
      <c r="R225" s="155">
        <f t="shared" si="42"/>
        <v>3839</v>
      </c>
      <c r="S225" s="35" t="s">
        <v>1912</v>
      </c>
      <c r="T225" s="15">
        <v>7180</v>
      </c>
      <c r="U225" s="51" t="s">
        <v>1886</v>
      </c>
      <c r="V225" s="64"/>
      <c r="W225" s="59"/>
      <c r="X225" s="16">
        <v>428787807</v>
      </c>
      <c r="AH225" s="25"/>
      <c r="AI225" s="48"/>
      <c r="AJ225" s="45"/>
      <c r="AK225" s="46"/>
      <c r="AL225" s="46"/>
      <c r="AM225" s="46"/>
      <c r="AN225" s="47"/>
    </row>
    <row r="226" spans="1:40" ht="12.75">
      <c r="A226" s="152" t="s">
        <v>1770</v>
      </c>
      <c r="B226" s="152">
        <v>195</v>
      </c>
      <c r="C226" s="66" t="s">
        <v>2066</v>
      </c>
      <c r="D226" s="141">
        <v>4418</v>
      </c>
      <c r="E226" s="142">
        <v>4418</v>
      </c>
      <c r="F226" s="142">
        <v>4418</v>
      </c>
      <c r="G226" s="142">
        <v>4418</v>
      </c>
      <c r="H226" s="142">
        <v>4418</v>
      </c>
      <c r="I226" s="153">
        <f t="shared" si="34"/>
        <v>22090</v>
      </c>
      <c r="J226" s="142">
        <v>4011</v>
      </c>
      <c r="K226" s="142">
        <v>4011</v>
      </c>
      <c r="L226" s="142">
        <v>4011</v>
      </c>
      <c r="M226" s="142">
        <v>4012</v>
      </c>
      <c r="N226" s="142">
        <v>4012</v>
      </c>
      <c r="O226" s="153">
        <f t="shared" si="39"/>
        <v>20057</v>
      </c>
      <c r="P226" s="153">
        <f t="shared" si="40"/>
        <v>-2033</v>
      </c>
      <c r="Q226" s="154">
        <f t="shared" si="41"/>
        <v>-0.09203259393390674</v>
      </c>
      <c r="R226" s="155">
        <f t="shared" si="42"/>
        <v>802</v>
      </c>
      <c r="S226" s="35" t="s">
        <v>1913</v>
      </c>
      <c r="T226" s="15">
        <v>4100</v>
      </c>
      <c r="U226" s="51" t="s">
        <v>1873</v>
      </c>
      <c r="V226" s="64"/>
      <c r="W226" s="59"/>
      <c r="X226" s="16">
        <v>422362447</v>
      </c>
      <c r="AH226" s="25"/>
      <c r="AI226" s="48"/>
      <c r="AJ226" s="45"/>
      <c r="AK226" s="46"/>
      <c r="AL226" s="46"/>
      <c r="AM226" s="46"/>
      <c r="AN226" s="47"/>
    </row>
    <row r="227" spans="1:40" ht="12.75">
      <c r="A227" s="152" t="s">
        <v>1771</v>
      </c>
      <c r="B227" s="152">
        <v>135</v>
      </c>
      <c r="C227" s="66" t="s">
        <v>2067</v>
      </c>
      <c r="D227" s="141">
        <v>0</v>
      </c>
      <c r="E227" s="142">
        <v>0</v>
      </c>
      <c r="F227" s="142">
        <v>0</v>
      </c>
      <c r="G227" s="142">
        <v>0</v>
      </c>
      <c r="H227" s="142">
        <v>0</v>
      </c>
      <c r="I227" s="153">
        <f t="shared" si="34"/>
      </c>
      <c r="J227" s="156" t="s">
        <v>528</v>
      </c>
      <c r="K227" s="142"/>
      <c r="L227" s="142"/>
      <c r="M227" s="142"/>
      <c r="N227" s="142"/>
      <c r="O227" s="153"/>
      <c r="P227" s="153"/>
      <c r="Q227" s="154"/>
      <c r="R227" s="155"/>
      <c r="S227" s="35" t="s">
        <v>1914</v>
      </c>
      <c r="T227" s="15">
        <v>7700</v>
      </c>
      <c r="U227" s="51" t="s">
        <v>1915</v>
      </c>
      <c r="V227" s="64"/>
      <c r="W227" s="59"/>
      <c r="X227" s="16">
        <v>405331029</v>
      </c>
      <c r="AH227" s="25"/>
      <c r="AI227" s="48" t="s">
        <v>138</v>
      </c>
      <c r="AJ227" s="45"/>
      <c r="AK227" s="46">
        <v>50.75</v>
      </c>
      <c r="AL227" s="46">
        <v>3.266</v>
      </c>
      <c r="AM227" s="46">
        <v>71.3</v>
      </c>
      <c r="AN227" s="47">
        <v>160.5</v>
      </c>
    </row>
    <row r="228" spans="1:40" ht="12.75">
      <c r="A228" s="152" t="s">
        <v>1772</v>
      </c>
      <c r="B228" s="152">
        <v>275</v>
      </c>
      <c r="C228" s="66" t="s">
        <v>2068</v>
      </c>
      <c r="D228" s="141">
        <v>32673.853913379997</v>
      </c>
      <c r="E228" s="142">
        <v>32673.85391338</v>
      </c>
      <c r="F228" s="142">
        <v>32673.85391338</v>
      </c>
      <c r="G228" s="142">
        <v>32673.85391338</v>
      </c>
      <c r="H228" s="142">
        <v>32673.85391338</v>
      </c>
      <c r="I228" s="153">
        <f aca="true" t="shared" si="43" ref="I228:I259">IF(SUM(D228:H228)&lt;&gt;0,SUM(D228:H228),"")</f>
        <v>163369.2695669</v>
      </c>
      <c r="J228" s="142">
        <v>29576</v>
      </c>
      <c r="K228" s="142">
        <v>29576</v>
      </c>
      <c r="L228" s="142">
        <v>29576</v>
      </c>
      <c r="M228" s="142">
        <v>29576</v>
      </c>
      <c r="N228" s="142">
        <v>29577</v>
      </c>
      <c r="O228" s="153">
        <f aca="true" t="shared" si="44" ref="O228:O236">IF(SUM(J228:N228)&lt;&gt;0,SUM(J228:N228),"")</f>
        <v>147881</v>
      </c>
      <c r="P228" s="153">
        <f aca="true" t="shared" si="45" ref="P228:P259">IF(SUM(D228:I228)&gt;0,O228-I228,"")</f>
        <v>-15488.26956690001</v>
      </c>
      <c r="Q228" s="154">
        <f aca="true" t="shared" si="46" ref="Q228:Q259">IF(P228&lt;&gt;"",P228/I228,"")</f>
        <v>-0.09480528136019813</v>
      </c>
      <c r="R228" s="155">
        <f aca="true" t="shared" si="47" ref="R228:R243">ROUND(O228*4%,0)</f>
        <v>5915</v>
      </c>
      <c r="S228" s="35" t="s">
        <v>1916</v>
      </c>
      <c r="T228" s="15">
        <v>7600</v>
      </c>
      <c r="U228" s="51" t="s">
        <v>1917</v>
      </c>
      <c r="V228" s="64"/>
      <c r="W228" s="59"/>
      <c r="X228" s="16">
        <v>454209923</v>
      </c>
      <c r="AH228" s="25"/>
      <c r="AI228" s="48" t="s">
        <v>139</v>
      </c>
      <c r="AJ228" s="45"/>
      <c r="AK228" s="46">
        <v>50.505500000000005</v>
      </c>
      <c r="AL228" s="46">
        <v>3.608</v>
      </c>
      <c r="AM228" s="46">
        <v>0</v>
      </c>
      <c r="AN228" s="47">
        <v>0</v>
      </c>
    </row>
    <row r="229" spans="1:40" ht="12.75">
      <c r="A229" s="152" t="s">
        <v>1773</v>
      </c>
      <c r="B229" s="152">
        <v>18</v>
      </c>
      <c r="C229" s="66" t="s">
        <v>2160</v>
      </c>
      <c r="D229" s="141">
        <v>7236</v>
      </c>
      <c r="E229" s="142">
        <v>7236</v>
      </c>
      <c r="F229" s="142">
        <v>7236</v>
      </c>
      <c r="G229" s="142">
        <v>7236</v>
      </c>
      <c r="H229" s="142">
        <v>7236</v>
      </c>
      <c r="I229" s="153">
        <f t="shared" si="43"/>
        <v>36180</v>
      </c>
      <c r="J229" s="142">
        <v>6633</v>
      </c>
      <c r="K229" s="142">
        <v>6633</v>
      </c>
      <c r="L229" s="142">
        <v>6633</v>
      </c>
      <c r="M229" s="142">
        <v>6633</v>
      </c>
      <c r="N229" s="142">
        <v>6634</v>
      </c>
      <c r="O229" s="153">
        <f t="shared" si="44"/>
        <v>33166</v>
      </c>
      <c r="P229" s="153">
        <f t="shared" si="45"/>
        <v>-3014</v>
      </c>
      <c r="Q229" s="154">
        <f t="shared" si="46"/>
        <v>-0.08330569375345495</v>
      </c>
      <c r="R229" s="155">
        <f t="shared" si="47"/>
        <v>1327</v>
      </c>
      <c r="S229" s="35" t="s">
        <v>1918</v>
      </c>
      <c r="T229" s="15">
        <v>5564</v>
      </c>
      <c r="U229" s="51" t="s">
        <v>1919</v>
      </c>
      <c r="V229" s="64"/>
      <c r="W229" s="59"/>
      <c r="X229" s="16">
        <v>400324542</v>
      </c>
      <c r="AH229" s="25"/>
      <c r="AI229" s="48" t="s">
        <v>140</v>
      </c>
      <c r="AJ229" s="45"/>
      <c r="AK229" s="46">
        <v>50.14</v>
      </c>
      <c r="AL229" s="46">
        <v>5.07</v>
      </c>
      <c r="AM229" s="46">
        <v>0</v>
      </c>
      <c r="AN229" s="47">
        <v>0</v>
      </c>
    </row>
    <row r="230" spans="1:40" ht="12.75">
      <c r="A230" s="152" t="s">
        <v>1774</v>
      </c>
      <c r="B230" s="152">
        <v>205</v>
      </c>
      <c r="C230" s="66" t="s">
        <v>2161</v>
      </c>
      <c r="D230" s="141">
        <v>519692.44661146</v>
      </c>
      <c r="E230" s="142">
        <v>519692.44661146</v>
      </c>
      <c r="F230" s="142">
        <v>519692.44661146</v>
      </c>
      <c r="G230" s="142">
        <v>519692.44661146</v>
      </c>
      <c r="H230" s="142">
        <v>519692.44661146</v>
      </c>
      <c r="I230" s="153">
        <f t="shared" si="43"/>
        <v>2598462.2330573</v>
      </c>
      <c r="J230" s="142">
        <v>479914</v>
      </c>
      <c r="K230" s="142">
        <v>479914</v>
      </c>
      <c r="L230" s="142">
        <v>479915</v>
      </c>
      <c r="M230" s="142">
        <v>479915</v>
      </c>
      <c r="N230" s="142">
        <v>479915</v>
      </c>
      <c r="O230" s="153">
        <f t="shared" si="44"/>
        <v>2399573</v>
      </c>
      <c r="P230" s="153">
        <f t="shared" si="45"/>
        <v>-198889.2330573001</v>
      </c>
      <c r="Q230" s="154">
        <f t="shared" si="46"/>
        <v>-0.07654112902895298</v>
      </c>
      <c r="R230" s="155">
        <f t="shared" si="47"/>
        <v>95983</v>
      </c>
      <c r="S230" s="35" t="s">
        <v>1920</v>
      </c>
      <c r="T230" s="15">
        <v>5300</v>
      </c>
      <c r="U230" s="51" t="s">
        <v>1921</v>
      </c>
      <c r="V230" s="64"/>
      <c r="W230" s="59"/>
      <c r="X230" s="16">
        <v>425225234</v>
      </c>
      <c r="AH230" s="25"/>
      <c r="AI230" s="48" t="s">
        <v>141</v>
      </c>
      <c r="AJ230" s="45"/>
      <c r="AK230" s="46">
        <v>50.466</v>
      </c>
      <c r="AL230" s="46">
        <v>4.9830000000000005</v>
      </c>
      <c r="AM230" s="46">
        <v>193.6</v>
      </c>
      <c r="AN230" s="47">
        <v>129.6</v>
      </c>
    </row>
    <row r="231" spans="1:40" ht="12.75">
      <c r="A231" s="152" t="s">
        <v>1775</v>
      </c>
      <c r="B231" s="152">
        <v>180</v>
      </c>
      <c r="C231" s="66" t="s">
        <v>2162</v>
      </c>
      <c r="D231" s="141">
        <v>137443.74331328</v>
      </c>
      <c r="E231" s="142">
        <v>137443.74331328</v>
      </c>
      <c r="F231" s="142">
        <v>137443.74331328</v>
      </c>
      <c r="G231" s="142">
        <v>137443.74331328</v>
      </c>
      <c r="H231" s="142">
        <v>137443.74331328</v>
      </c>
      <c r="I231" s="153">
        <f t="shared" si="43"/>
        <v>687218.7165663999</v>
      </c>
      <c r="J231" s="142">
        <v>127510</v>
      </c>
      <c r="K231" s="142">
        <v>127511</v>
      </c>
      <c r="L231" s="142">
        <v>127511</v>
      </c>
      <c r="M231" s="142">
        <v>127511</v>
      </c>
      <c r="N231" s="142">
        <v>127511</v>
      </c>
      <c r="O231" s="153">
        <f t="shared" si="44"/>
        <v>637554</v>
      </c>
      <c r="P231" s="153">
        <f t="shared" si="45"/>
        <v>-49664.716566399904</v>
      </c>
      <c r="Q231" s="154">
        <f t="shared" si="46"/>
        <v>-0.07226915590213154</v>
      </c>
      <c r="R231" s="155">
        <f t="shared" si="47"/>
        <v>25502</v>
      </c>
      <c r="S231" s="35" t="s">
        <v>1922</v>
      </c>
      <c r="T231" s="15">
        <v>7100</v>
      </c>
      <c r="U231" s="51" t="s">
        <v>1923</v>
      </c>
      <c r="V231" s="64"/>
      <c r="W231" s="59"/>
      <c r="X231" s="16">
        <v>417374172</v>
      </c>
      <c r="AH231" s="25"/>
      <c r="AI231" s="48" t="s">
        <v>142</v>
      </c>
      <c r="AJ231" s="45"/>
      <c r="AK231" s="46">
        <v>50.4874</v>
      </c>
      <c r="AL231" s="46">
        <v>4.188400000000001</v>
      </c>
      <c r="AM231" s="46">
        <v>137.2</v>
      </c>
      <c r="AN231" s="47">
        <v>130.75</v>
      </c>
    </row>
    <row r="232" spans="1:40" ht="12.75">
      <c r="A232" s="152" t="s">
        <v>1776</v>
      </c>
      <c r="B232" s="152">
        <v>181</v>
      </c>
      <c r="C232" s="66" t="s">
        <v>2163</v>
      </c>
      <c r="D232" s="141">
        <v>280547.7474005862</v>
      </c>
      <c r="E232" s="142">
        <v>280547.7474005862</v>
      </c>
      <c r="F232" s="142">
        <v>280547.7474005862</v>
      </c>
      <c r="G232" s="142">
        <v>280547.7474005862</v>
      </c>
      <c r="H232" s="142">
        <v>280547.7474005862</v>
      </c>
      <c r="I232" s="153">
        <f t="shared" si="43"/>
        <v>1402738.737002931</v>
      </c>
      <c r="J232" s="142">
        <v>255152</v>
      </c>
      <c r="K232" s="142">
        <v>255152</v>
      </c>
      <c r="L232" s="142">
        <v>255152</v>
      </c>
      <c r="M232" s="142">
        <v>255153</v>
      </c>
      <c r="N232" s="142">
        <v>255153</v>
      </c>
      <c r="O232" s="153">
        <f t="shared" si="44"/>
        <v>1275762</v>
      </c>
      <c r="P232" s="153">
        <f t="shared" si="45"/>
        <v>-126976.73700293107</v>
      </c>
      <c r="Q232" s="154">
        <f t="shared" si="46"/>
        <v>-0.09052058922549434</v>
      </c>
      <c r="R232" s="155">
        <f t="shared" si="47"/>
        <v>51030</v>
      </c>
      <c r="S232" s="35" t="s">
        <v>1922</v>
      </c>
      <c r="T232" s="15">
        <v>7100</v>
      </c>
      <c r="U232" s="51" t="s">
        <v>1923</v>
      </c>
      <c r="V232" s="64"/>
      <c r="W232" s="59"/>
      <c r="X232" s="16">
        <v>417374172</v>
      </c>
      <c r="AH232" s="25"/>
      <c r="AI232" s="48" t="s">
        <v>142</v>
      </c>
      <c r="AJ232" s="45"/>
      <c r="AK232" s="46">
        <v>50.4874</v>
      </c>
      <c r="AL232" s="46">
        <v>4.188400000000001</v>
      </c>
      <c r="AM232" s="46">
        <v>137.2</v>
      </c>
      <c r="AN232" s="47">
        <v>130.75</v>
      </c>
    </row>
    <row r="233" spans="1:40" ht="12.75">
      <c r="A233" s="152" t="s">
        <v>1777</v>
      </c>
      <c r="B233" s="152">
        <v>22</v>
      </c>
      <c r="C233" s="66" t="s">
        <v>2164</v>
      </c>
      <c r="D233" s="141">
        <v>129497.709521635</v>
      </c>
      <c r="E233" s="142">
        <v>129497.70952163496</v>
      </c>
      <c r="F233" s="142">
        <v>129497.70952163496</v>
      </c>
      <c r="G233" s="142">
        <v>129497.70952163496</v>
      </c>
      <c r="H233" s="142">
        <v>129497.70952163496</v>
      </c>
      <c r="I233" s="153">
        <f t="shared" si="43"/>
        <v>647488.5476081748</v>
      </c>
      <c r="J233" s="142">
        <v>118296</v>
      </c>
      <c r="K233" s="142">
        <v>118296</v>
      </c>
      <c r="L233" s="142">
        <v>118297</v>
      </c>
      <c r="M233" s="142">
        <v>118297</v>
      </c>
      <c r="N233" s="142">
        <v>118297</v>
      </c>
      <c r="O233" s="153">
        <f t="shared" si="44"/>
        <v>591483</v>
      </c>
      <c r="P233" s="153">
        <f t="shared" si="45"/>
        <v>-56005.54760817485</v>
      </c>
      <c r="Q233" s="154">
        <f t="shared" si="46"/>
        <v>-0.0864965840941273</v>
      </c>
      <c r="R233" s="155">
        <f t="shared" si="47"/>
        <v>23659</v>
      </c>
      <c r="S233" s="35" t="s">
        <v>1924</v>
      </c>
      <c r="T233" s="15">
        <v>1460</v>
      </c>
      <c r="U233" s="51" t="s">
        <v>1925</v>
      </c>
      <c r="V233" s="64"/>
      <c r="W233" s="59"/>
      <c r="X233" s="16">
        <v>400346912</v>
      </c>
      <c r="AH233" s="25"/>
      <c r="AI233" s="48" t="s">
        <v>143</v>
      </c>
      <c r="AJ233" s="45"/>
      <c r="AK233" s="46">
        <v>50.683</v>
      </c>
      <c r="AL233" s="46">
        <v>4.2170000000000005</v>
      </c>
      <c r="AM233" s="46">
        <v>0</v>
      </c>
      <c r="AN233" s="47">
        <v>0</v>
      </c>
    </row>
    <row r="234" spans="1:40" ht="12.75">
      <c r="A234" s="152" t="s">
        <v>1778</v>
      </c>
      <c r="B234" s="152">
        <v>119</v>
      </c>
      <c r="C234" s="66" t="s">
        <v>2165</v>
      </c>
      <c r="D234" s="141">
        <v>1330692.19440258</v>
      </c>
      <c r="E234" s="142">
        <v>1330692.1944025801</v>
      </c>
      <c r="F234" s="142">
        <v>1330692.1944025801</v>
      </c>
      <c r="G234" s="142">
        <v>1330692.1944025801</v>
      </c>
      <c r="H234" s="142">
        <v>1330692.1944025801</v>
      </c>
      <c r="I234" s="153">
        <f t="shared" si="43"/>
        <v>6653460.972012901</v>
      </c>
      <c r="J234" s="142">
        <v>1247625</v>
      </c>
      <c r="K234" s="142">
        <v>1247626</v>
      </c>
      <c r="L234" s="142">
        <v>1247626</v>
      </c>
      <c r="M234" s="142">
        <v>1247626</v>
      </c>
      <c r="N234" s="142">
        <v>1247626</v>
      </c>
      <c r="O234" s="153">
        <f t="shared" si="44"/>
        <v>6238129</v>
      </c>
      <c r="P234" s="153">
        <f t="shared" si="45"/>
        <v>-415331.97201290075</v>
      </c>
      <c r="Q234" s="154">
        <f t="shared" si="46"/>
        <v>-0.062423447550072356</v>
      </c>
      <c r="R234" s="155">
        <f t="shared" si="47"/>
        <v>249525</v>
      </c>
      <c r="S234" s="35" t="s">
        <v>1926</v>
      </c>
      <c r="T234" s="15">
        <v>4470</v>
      </c>
      <c r="U234" s="51" t="s">
        <v>1927</v>
      </c>
      <c r="V234" s="64"/>
      <c r="W234" s="59"/>
      <c r="X234" s="16">
        <v>403948679</v>
      </c>
      <c r="AH234" s="25"/>
      <c r="AI234" s="48" t="s">
        <v>144</v>
      </c>
      <c r="AJ234" s="45"/>
      <c r="AK234" s="46">
        <v>50.566</v>
      </c>
      <c r="AL234" s="46">
        <v>5.3660000000000005</v>
      </c>
      <c r="AM234" s="46">
        <v>220.7</v>
      </c>
      <c r="AN234" s="47">
        <v>140.56</v>
      </c>
    </row>
    <row r="235" spans="1:40" ht="12.75">
      <c r="A235" s="152" t="s">
        <v>1779</v>
      </c>
      <c r="B235" s="152">
        <v>30</v>
      </c>
      <c r="C235" s="66" t="s">
        <v>2166</v>
      </c>
      <c r="D235" s="141">
        <v>31925.9372557706</v>
      </c>
      <c r="E235" s="142">
        <v>31925.9372557706</v>
      </c>
      <c r="F235" s="142">
        <v>31925.9372557706</v>
      </c>
      <c r="G235" s="142">
        <v>31925.9372557706</v>
      </c>
      <c r="H235" s="142">
        <v>31925.9372557706</v>
      </c>
      <c r="I235" s="153">
        <f t="shared" si="43"/>
        <v>159629.686278853</v>
      </c>
      <c r="J235" s="142">
        <v>28466</v>
      </c>
      <c r="K235" s="142">
        <v>28466</v>
      </c>
      <c r="L235" s="142">
        <v>28466</v>
      </c>
      <c r="M235" s="142">
        <v>28466</v>
      </c>
      <c r="N235" s="142">
        <v>28467</v>
      </c>
      <c r="O235" s="153">
        <f t="shared" si="44"/>
        <v>142331</v>
      </c>
      <c r="P235" s="153">
        <f t="shared" si="45"/>
        <v>-17298.686278853012</v>
      </c>
      <c r="Q235" s="154">
        <f t="shared" si="46"/>
        <v>-0.10836760180455646</v>
      </c>
      <c r="R235" s="155">
        <f t="shared" si="47"/>
        <v>5693</v>
      </c>
      <c r="S235" s="35" t="s">
        <v>1928</v>
      </c>
      <c r="T235" s="15">
        <v>7060</v>
      </c>
      <c r="U235" s="51" t="s">
        <v>1929</v>
      </c>
      <c r="V235" s="64"/>
      <c r="W235" s="59"/>
      <c r="X235" s="16">
        <v>401169927</v>
      </c>
      <c r="AH235" s="25"/>
      <c r="AI235" s="48" t="s">
        <v>145</v>
      </c>
      <c r="AJ235" s="45"/>
      <c r="AK235" s="46">
        <v>50.566</v>
      </c>
      <c r="AL235" s="46">
        <v>4.083</v>
      </c>
      <c r="AM235" s="46">
        <v>129.2</v>
      </c>
      <c r="AN235" s="47">
        <v>139.75</v>
      </c>
    </row>
    <row r="236" spans="1:40" ht="12.75">
      <c r="A236" s="152" t="s">
        <v>1780</v>
      </c>
      <c r="B236" s="152">
        <v>188</v>
      </c>
      <c r="C236" s="66" t="s">
        <v>2167</v>
      </c>
      <c r="D236" s="141">
        <v>25167.6</v>
      </c>
      <c r="E236" s="142">
        <v>25167.6</v>
      </c>
      <c r="F236" s="142">
        <v>25167.6</v>
      </c>
      <c r="G236" s="142">
        <v>25167.6</v>
      </c>
      <c r="H236" s="142">
        <v>25167.6</v>
      </c>
      <c r="I236" s="153">
        <f t="shared" si="43"/>
        <v>125838</v>
      </c>
      <c r="J236" s="142">
        <v>23071</v>
      </c>
      <c r="K236" s="142">
        <v>23071</v>
      </c>
      <c r="L236" s="142">
        <v>23071</v>
      </c>
      <c r="M236" s="142">
        <v>23071</v>
      </c>
      <c r="N236" s="142">
        <v>23072</v>
      </c>
      <c r="O236" s="153">
        <f t="shared" si="44"/>
        <v>115356</v>
      </c>
      <c r="P236" s="153">
        <f t="shared" si="45"/>
        <v>-10482</v>
      </c>
      <c r="Q236" s="154">
        <f t="shared" si="46"/>
        <v>-0.0832975730701378</v>
      </c>
      <c r="R236" s="155">
        <f t="shared" si="47"/>
        <v>4614</v>
      </c>
      <c r="S236" s="35" t="s">
        <v>1930</v>
      </c>
      <c r="T236" s="15">
        <v>4460</v>
      </c>
      <c r="U236" s="51" t="s">
        <v>1931</v>
      </c>
      <c r="V236" s="64"/>
      <c r="W236" s="59"/>
      <c r="X236" s="16">
        <v>418977939</v>
      </c>
      <c r="AH236" s="25"/>
      <c r="AI236" s="48"/>
      <c r="AJ236" s="45"/>
      <c r="AK236" s="46"/>
      <c r="AL236" s="46"/>
      <c r="AM236" s="46"/>
      <c r="AN236" s="47"/>
    </row>
    <row r="237" spans="1:40" ht="12.75">
      <c r="A237" s="152" t="s">
        <v>1781</v>
      </c>
      <c r="B237" s="152">
        <v>84</v>
      </c>
      <c r="C237" s="66" t="s">
        <v>2168</v>
      </c>
      <c r="D237" s="141">
        <v>174515</v>
      </c>
      <c r="E237" s="142">
        <v>174515</v>
      </c>
      <c r="F237" s="142">
        <v>174515</v>
      </c>
      <c r="G237" s="142">
        <v>174515</v>
      </c>
      <c r="H237" s="142">
        <v>174515</v>
      </c>
      <c r="I237" s="153">
        <f t="shared" si="43"/>
        <v>872575</v>
      </c>
      <c r="J237" s="142">
        <v>0</v>
      </c>
      <c r="K237" s="142">
        <v>0</v>
      </c>
      <c r="L237" s="142">
        <v>0</v>
      </c>
      <c r="M237" s="142">
        <v>0</v>
      </c>
      <c r="N237" s="142">
        <v>0</v>
      </c>
      <c r="O237" s="153">
        <v>0</v>
      </c>
      <c r="P237" s="153">
        <f t="shared" si="45"/>
        <v>-872575</v>
      </c>
      <c r="Q237" s="154">
        <f t="shared" si="46"/>
        <v>-1</v>
      </c>
      <c r="R237" s="155">
        <f t="shared" si="47"/>
        <v>0</v>
      </c>
      <c r="S237" s="35" t="s">
        <v>1932</v>
      </c>
      <c r="T237" s="15">
        <v>6044</v>
      </c>
      <c r="U237" s="51" t="s">
        <v>1933</v>
      </c>
      <c r="V237" s="64"/>
      <c r="W237" s="59"/>
      <c r="X237" s="16">
        <v>403170701</v>
      </c>
      <c r="AH237" s="25"/>
      <c r="AI237" s="48" t="s">
        <v>146</v>
      </c>
      <c r="AJ237" s="45"/>
      <c r="AK237" s="46">
        <v>50.433</v>
      </c>
      <c r="AL237" s="46">
        <v>4.4</v>
      </c>
      <c r="AM237" s="46">
        <v>151.9</v>
      </c>
      <c r="AN237" s="47">
        <v>124.46</v>
      </c>
    </row>
    <row r="238" spans="1:40" ht="12.75">
      <c r="A238" s="152" t="s">
        <v>1782</v>
      </c>
      <c r="B238" s="152">
        <v>85</v>
      </c>
      <c r="C238" s="66" t="s">
        <v>2169</v>
      </c>
      <c r="D238" s="141">
        <v>822234</v>
      </c>
      <c r="E238" s="142">
        <v>822234</v>
      </c>
      <c r="F238" s="142">
        <v>822234</v>
      </c>
      <c r="G238" s="142">
        <v>822234</v>
      </c>
      <c r="H238" s="142">
        <v>822234</v>
      </c>
      <c r="I238" s="153">
        <f t="shared" si="43"/>
        <v>4111170</v>
      </c>
      <c r="J238" s="142">
        <v>791242</v>
      </c>
      <c r="K238" s="142">
        <v>791242</v>
      </c>
      <c r="L238" s="142">
        <v>791242</v>
      </c>
      <c r="M238" s="142">
        <v>791242</v>
      </c>
      <c r="N238" s="142">
        <v>791243</v>
      </c>
      <c r="O238" s="153">
        <f>IF(SUM(J238:N238)&lt;&gt;0,SUM(J238:N238),"")</f>
        <v>3956211</v>
      </c>
      <c r="P238" s="153">
        <f t="shared" si="45"/>
        <v>-154959</v>
      </c>
      <c r="Q238" s="154">
        <f t="shared" si="46"/>
        <v>-0.03769218981457833</v>
      </c>
      <c r="R238" s="155">
        <f t="shared" si="47"/>
        <v>158248</v>
      </c>
      <c r="S238" s="35" t="s">
        <v>1934</v>
      </c>
      <c r="T238" s="15">
        <v>7331</v>
      </c>
      <c r="U238" s="51" t="s">
        <v>1935</v>
      </c>
      <c r="V238" s="64"/>
      <c r="W238" s="59"/>
      <c r="X238" s="16">
        <v>403170701</v>
      </c>
      <c r="AH238" s="25"/>
      <c r="AI238" s="48" t="s">
        <v>147</v>
      </c>
      <c r="AJ238" s="45"/>
      <c r="AK238" s="46">
        <v>50.466</v>
      </c>
      <c r="AL238" s="46">
        <v>3.833</v>
      </c>
      <c r="AM238" s="46">
        <v>111.455</v>
      </c>
      <c r="AN238" s="47">
        <v>129.21</v>
      </c>
    </row>
    <row r="239" spans="1:40" ht="12.75">
      <c r="A239" s="152" t="s">
        <v>1783</v>
      </c>
      <c r="B239" s="152">
        <v>87</v>
      </c>
      <c r="C239" s="66" t="s">
        <v>0</v>
      </c>
      <c r="D239" s="141">
        <v>728265</v>
      </c>
      <c r="E239" s="142">
        <v>728265</v>
      </c>
      <c r="F239" s="142">
        <v>728265</v>
      </c>
      <c r="G239" s="142">
        <v>728265</v>
      </c>
      <c r="H239" s="142">
        <v>728265</v>
      </c>
      <c r="I239" s="153">
        <f t="shared" si="43"/>
        <v>3641325</v>
      </c>
      <c r="J239" s="142">
        <v>36171</v>
      </c>
      <c r="K239" s="142">
        <v>36171</v>
      </c>
      <c r="L239" s="142">
        <v>36171</v>
      </c>
      <c r="M239" s="142">
        <v>36171</v>
      </c>
      <c r="N239" s="142">
        <v>36171</v>
      </c>
      <c r="O239" s="153">
        <f>IF(SUM(J239:N239)&lt;&gt;0,SUM(J239:N239),"")</f>
        <v>180855</v>
      </c>
      <c r="P239" s="153">
        <f t="shared" si="45"/>
        <v>-3460470</v>
      </c>
      <c r="Q239" s="154">
        <f t="shared" si="46"/>
        <v>-0.9503326399044304</v>
      </c>
      <c r="R239" s="155">
        <f t="shared" si="47"/>
        <v>7234</v>
      </c>
      <c r="S239" s="35" t="s">
        <v>1936</v>
      </c>
      <c r="T239" s="15">
        <v>4400</v>
      </c>
      <c r="U239" s="51" t="s">
        <v>1937</v>
      </c>
      <c r="V239" s="64"/>
      <c r="W239" s="59"/>
      <c r="X239" s="16">
        <v>403170701</v>
      </c>
      <c r="AH239" s="25"/>
      <c r="AI239" s="48" t="s">
        <v>148</v>
      </c>
      <c r="AJ239" s="45"/>
      <c r="AK239" s="46">
        <v>50.583000000000006</v>
      </c>
      <c r="AL239" s="46">
        <v>5.416</v>
      </c>
      <c r="AM239" s="46">
        <v>224.15</v>
      </c>
      <c r="AN239" s="47">
        <v>142.1</v>
      </c>
    </row>
    <row r="240" spans="1:40" ht="12.75">
      <c r="A240" s="152" t="s">
        <v>1784</v>
      </c>
      <c r="B240" s="152">
        <v>86</v>
      </c>
      <c r="C240" s="66" t="s">
        <v>1</v>
      </c>
      <c r="D240" s="141">
        <v>9466.8</v>
      </c>
      <c r="E240" s="142">
        <v>9466.8</v>
      </c>
      <c r="F240" s="142">
        <v>9466.8</v>
      </c>
      <c r="G240" s="142">
        <v>9466.8</v>
      </c>
      <c r="H240" s="142">
        <v>9466.8</v>
      </c>
      <c r="I240" s="153">
        <f t="shared" si="43"/>
        <v>47334</v>
      </c>
      <c r="J240" s="142">
        <v>8823</v>
      </c>
      <c r="K240" s="142">
        <v>8824</v>
      </c>
      <c r="L240" s="142">
        <v>8824</v>
      </c>
      <c r="M240" s="142">
        <v>8824</v>
      </c>
      <c r="N240" s="142">
        <v>8824</v>
      </c>
      <c r="O240" s="153">
        <f>IF(SUM(J240:N240)&lt;&gt;0,SUM(J240:N240),"")</f>
        <v>44119</v>
      </c>
      <c r="P240" s="153">
        <f t="shared" si="45"/>
        <v>-3215</v>
      </c>
      <c r="Q240" s="154">
        <f t="shared" si="46"/>
        <v>-0.06792157856931592</v>
      </c>
      <c r="R240" s="155">
        <f t="shared" si="47"/>
        <v>1765</v>
      </c>
      <c r="S240" s="35" t="s">
        <v>1938</v>
      </c>
      <c r="T240" s="15">
        <v>4000</v>
      </c>
      <c r="U240" s="51" t="s">
        <v>1939</v>
      </c>
      <c r="V240" s="64"/>
      <c r="W240" s="59"/>
      <c r="X240" s="16">
        <v>403170701</v>
      </c>
      <c r="AH240" s="25"/>
      <c r="AI240" s="48"/>
      <c r="AJ240" s="45"/>
      <c r="AK240" s="46"/>
      <c r="AL240" s="46"/>
      <c r="AM240" s="46"/>
      <c r="AN240" s="47"/>
    </row>
    <row r="241" spans="1:40" ht="12.75">
      <c r="A241" s="152" t="s">
        <v>1785</v>
      </c>
      <c r="B241" s="152">
        <v>91</v>
      </c>
      <c r="C241" s="66" t="s">
        <v>2</v>
      </c>
      <c r="D241" s="141">
        <v>1678</v>
      </c>
      <c r="E241" s="142">
        <v>1678</v>
      </c>
      <c r="F241" s="142">
        <v>1678</v>
      </c>
      <c r="G241" s="142">
        <v>1678</v>
      </c>
      <c r="H241" s="142">
        <v>1678</v>
      </c>
      <c r="I241" s="153">
        <f t="shared" si="43"/>
        <v>8390</v>
      </c>
      <c r="J241" s="142">
        <v>0</v>
      </c>
      <c r="K241" s="142">
        <v>0</v>
      </c>
      <c r="L241" s="142">
        <v>0</v>
      </c>
      <c r="M241" s="142">
        <v>0</v>
      </c>
      <c r="N241" s="142">
        <v>0</v>
      </c>
      <c r="O241" s="153">
        <v>0</v>
      </c>
      <c r="P241" s="153">
        <f t="shared" si="45"/>
        <v>-8390</v>
      </c>
      <c r="Q241" s="154">
        <f t="shared" si="46"/>
        <v>-1</v>
      </c>
      <c r="R241" s="155">
        <f t="shared" si="47"/>
        <v>0</v>
      </c>
      <c r="S241" s="35" t="s">
        <v>1940</v>
      </c>
      <c r="T241" s="15">
        <v>4910</v>
      </c>
      <c r="U241" s="51" t="s">
        <v>1941</v>
      </c>
      <c r="V241" s="64"/>
      <c r="W241" s="59"/>
      <c r="X241" s="16">
        <v>403170701</v>
      </c>
      <c r="AH241" s="25"/>
      <c r="AI241" s="48"/>
      <c r="AJ241" s="45"/>
      <c r="AK241" s="46"/>
      <c r="AL241" s="46"/>
      <c r="AM241" s="46"/>
      <c r="AN241" s="47"/>
    </row>
    <row r="242" spans="1:40" ht="12.75">
      <c r="A242" s="152" t="s">
        <v>1786</v>
      </c>
      <c r="B242" s="152">
        <v>89</v>
      </c>
      <c r="C242" s="66" t="s">
        <v>3</v>
      </c>
      <c r="D242" s="141">
        <v>1678</v>
      </c>
      <c r="E242" s="142">
        <v>1678</v>
      </c>
      <c r="F242" s="142">
        <v>1678</v>
      </c>
      <c r="G242" s="142">
        <v>1678</v>
      </c>
      <c r="H242" s="142">
        <v>1678</v>
      </c>
      <c r="I242" s="153">
        <f t="shared" si="43"/>
        <v>8390</v>
      </c>
      <c r="J242" s="142">
        <v>0</v>
      </c>
      <c r="K242" s="142">
        <v>0</v>
      </c>
      <c r="L242" s="142">
        <v>0</v>
      </c>
      <c r="M242" s="142">
        <v>0</v>
      </c>
      <c r="N242" s="142">
        <v>0</v>
      </c>
      <c r="O242" s="153">
        <v>0</v>
      </c>
      <c r="P242" s="153">
        <f t="shared" si="45"/>
        <v>-8390</v>
      </c>
      <c r="Q242" s="154">
        <f t="shared" si="46"/>
        <v>-1</v>
      </c>
      <c r="R242" s="155">
        <f t="shared" si="47"/>
        <v>0</v>
      </c>
      <c r="S242" s="35" t="s">
        <v>1942</v>
      </c>
      <c r="T242" s="15">
        <v>6671</v>
      </c>
      <c r="U242" s="51" t="s">
        <v>1943</v>
      </c>
      <c r="V242" s="64"/>
      <c r="W242" s="59"/>
      <c r="X242" s="16">
        <v>403170701</v>
      </c>
      <c r="AH242" s="25"/>
      <c r="AI242" s="48"/>
      <c r="AJ242" s="45"/>
      <c r="AK242" s="46"/>
      <c r="AL242" s="46"/>
      <c r="AM242" s="46"/>
      <c r="AN242" s="47"/>
    </row>
    <row r="243" spans="1:40" ht="12.75">
      <c r="A243" s="152" t="s">
        <v>1787</v>
      </c>
      <c r="B243" s="152">
        <v>90</v>
      </c>
      <c r="C243" s="66" t="s">
        <v>4</v>
      </c>
      <c r="D243" s="141">
        <v>1678</v>
      </c>
      <c r="E243" s="142">
        <v>1678</v>
      </c>
      <c r="F243" s="142">
        <v>1678</v>
      </c>
      <c r="G243" s="142">
        <v>1678</v>
      </c>
      <c r="H243" s="142">
        <v>1678</v>
      </c>
      <c r="I243" s="153">
        <f t="shared" si="43"/>
        <v>8390</v>
      </c>
      <c r="J243" s="142">
        <v>0</v>
      </c>
      <c r="K243" s="142">
        <v>0</v>
      </c>
      <c r="L243" s="142">
        <v>0</v>
      </c>
      <c r="M243" s="142">
        <v>0</v>
      </c>
      <c r="N243" s="142">
        <v>0</v>
      </c>
      <c r="O243" s="153">
        <v>0</v>
      </c>
      <c r="P243" s="153">
        <f t="shared" si="45"/>
        <v>-8390</v>
      </c>
      <c r="Q243" s="154">
        <f t="shared" si="46"/>
        <v>-1</v>
      </c>
      <c r="R243" s="155">
        <f t="shared" si="47"/>
        <v>0</v>
      </c>
      <c r="S243" s="35" t="s">
        <v>1944</v>
      </c>
      <c r="T243" s="15">
        <v>7864</v>
      </c>
      <c r="U243" s="51" t="s">
        <v>1945</v>
      </c>
      <c r="V243" s="64"/>
      <c r="W243" s="59"/>
      <c r="X243" s="16">
        <v>403170701</v>
      </c>
      <c r="AH243" s="25"/>
      <c r="AI243" s="48"/>
      <c r="AJ243" s="45"/>
      <c r="AK243" s="46"/>
      <c r="AL243" s="46"/>
      <c r="AM243" s="46"/>
      <c r="AN243" s="47"/>
    </row>
    <row r="244" spans="1:40" ht="12.75">
      <c r="A244" s="152" t="s">
        <v>1788</v>
      </c>
      <c r="B244" s="152">
        <v>88</v>
      </c>
      <c r="C244" s="66" t="s">
        <v>5</v>
      </c>
      <c r="D244" s="141" t="str">
        <f>J244</f>
        <v>Site fermé</v>
      </c>
      <c r="E244" s="142" t="str">
        <f>K244</f>
        <v>Site fermé</v>
      </c>
      <c r="F244" s="142" t="str">
        <f>L244</f>
        <v>Site fermé</v>
      </c>
      <c r="G244" s="142" t="str">
        <f>M244</f>
        <v>Site fermé</v>
      </c>
      <c r="H244" s="142" t="str">
        <f>N244</f>
        <v>Site fermé</v>
      </c>
      <c r="I244" s="153">
        <f t="shared" si="43"/>
      </c>
      <c r="J244" s="142" t="s">
        <v>1866</v>
      </c>
      <c r="K244" s="142" t="s">
        <v>1866</v>
      </c>
      <c r="L244" s="142" t="s">
        <v>1866</v>
      </c>
      <c r="M244" s="142" t="s">
        <v>1866</v>
      </c>
      <c r="N244" s="142" t="s">
        <v>1866</v>
      </c>
      <c r="O244" s="153">
        <f aca="true" t="shared" si="48" ref="O244:O259">IF(SUM(J244:N244)&lt;&gt;0,SUM(J244:N244),"")</f>
      </c>
      <c r="P244" s="153">
        <f t="shared" si="45"/>
      </c>
      <c r="Q244" s="154">
        <f t="shared" si="46"/>
      </c>
      <c r="R244" s="155"/>
      <c r="S244" s="35" t="s">
        <v>1946</v>
      </c>
      <c r="T244" s="15">
        <v>6031</v>
      </c>
      <c r="U244" s="51" t="s">
        <v>1947</v>
      </c>
      <c r="V244" s="64"/>
      <c r="W244" s="59"/>
      <c r="X244" s="16">
        <v>403170701</v>
      </c>
      <c r="AH244" s="25"/>
      <c r="AI244" s="48" t="s">
        <v>149</v>
      </c>
      <c r="AJ244" s="45"/>
      <c r="AK244" s="46">
        <v>50.4</v>
      </c>
      <c r="AL244" s="46">
        <v>4.383</v>
      </c>
      <c r="AM244" s="46">
        <v>151.2</v>
      </c>
      <c r="AN244" s="47">
        <v>121.325</v>
      </c>
    </row>
    <row r="245" spans="1:40" ht="12.75">
      <c r="A245" s="152" t="s">
        <v>1789</v>
      </c>
      <c r="B245" s="152">
        <v>274</v>
      </c>
      <c r="C245" s="66" t="s">
        <v>6</v>
      </c>
      <c r="D245" s="141">
        <v>25656.034204995605</v>
      </c>
      <c r="E245" s="142">
        <v>25656.034204995605</v>
      </c>
      <c r="F245" s="142">
        <v>25656.034204995605</v>
      </c>
      <c r="G245" s="142">
        <v>25656.034204995605</v>
      </c>
      <c r="H245" s="142">
        <v>25656.034204995605</v>
      </c>
      <c r="I245" s="153">
        <f t="shared" si="43"/>
        <v>128280.17102497803</v>
      </c>
      <c r="J245" s="142">
        <v>24454</v>
      </c>
      <c r="K245" s="142">
        <v>24454</v>
      </c>
      <c r="L245" s="142">
        <v>24454</v>
      </c>
      <c r="M245" s="142">
        <v>24454</v>
      </c>
      <c r="N245" s="142">
        <v>24455</v>
      </c>
      <c r="O245" s="153">
        <f t="shared" si="48"/>
        <v>122271</v>
      </c>
      <c r="P245" s="153">
        <f t="shared" si="45"/>
        <v>-6009.17102497803</v>
      </c>
      <c r="Q245" s="154">
        <f t="shared" si="46"/>
        <v>-0.04684411454212948</v>
      </c>
      <c r="R245" s="155">
        <f aca="true" t="shared" si="49" ref="R245:R259">ROUND(O245*4%,0)</f>
        <v>4891</v>
      </c>
      <c r="S245" s="35" t="s">
        <v>1948</v>
      </c>
      <c r="T245" s="15">
        <v>4100</v>
      </c>
      <c r="U245" s="51" t="s">
        <v>1873</v>
      </c>
      <c r="V245" s="64"/>
      <c r="W245" s="59"/>
      <c r="X245" s="16">
        <v>453821131</v>
      </c>
      <c r="AH245" s="25"/>
      <c r="AI245" s="48" t="s">
        <v>150</v>
      </c>
      <c r="AJ245" s="45"/>
      <c r="AK245" s="46">
        <v>50.6</v>
      </c>
      <c r="AL245" s="46">
        <v>5.466</v>
      </c>
      <c r="AM245" s="46">
        <v>228.35</v>
      </c>
      <c r="AN245" s="47">
        <v>143.31</v>
      </c>
    </row>
    <row r="246" spans="1:40" ht="12.75">
      <c r="A246" s="152" t="s">
        <v>1790</v>
      </c>
      <c r="B246" s="152">
        <v>323</v>
      </c>
      <c r="C246" s="66" t="s">
        <v>7</v>
      </c>
      <c r="D246" s="141">
        <v>16651</v>
      </c>
      <c r="E246" s="142">
        <v>16651</v>
      </c>
      <c r="F246" s="142">
        <v>16651</v>
      </c>
      <c r="G246" s="142">
        <v>16651</v>
      </c>
      <c r="H246" s="142">
        <v>16651</v>
      </c>
      <c r="I246" s="153">
        <f t="shared" si="43"/>
        <v>83255</v>
      </c>
      <c r="J246" s="142">
        <v>15682</v>
      </c>
      <c r="K246" s="142">
        <v>15682</v>
      </c>
      <c r="L246" s="142">
        <v>15682</v>
      </c>
      <c r="M246" s="142">
        <v>15683</v>
      </c>
      <c r="N246" s="142">
        <v>15683</v>
      </c>
      <c r="O246" s="153">
        <f t="shared" si="48"/>
        <v>78412</v>
      </c>
      <c r="P246" s="153">
        <f t="shared" si="45"/>
        <v>-4843</v>
      </c>
      <c r="Q246" s="154">
        <f t="shared" si="46"/>
        <v>-0.05817068043961324</v>
      </c>
      <c r="R246" s="155">
        <f t="shared" si="49"/>
        <v>3136</v>
      </c>
      <c r="S246" s="35" t="s">
        <v>1949</v>
      </c>
      <c r="T246" s="15">
        <v>6761</v>
      </c>
      <c r="U246" s="51" t="s">
        <v>1950</v>
      </c>
      <c r="V246" s="64"/>
      <c r="W246" s="59"/>
      <c r="X246" s="16">
        <v>999999991</v>
      </c>
      <c r="AH246" s="25"/>
      <c r="AI246" s="48"/>
      <c r="AJ246" s="45"/>
      <c r="AK246" s="46"/>
      <c r="AL246" s="46"/>
      <c r="AM246" s="46"/>
      <c r="AN246" s="47"/>
    </row>
    <row r="247" spans="1:40" ht="12.75">
      <c r="A247" s="152" t="s">
        <v>1791</v>
      </c>
      <c r="B247" s="152">
        <v>229</v>
      </c>
      <c r="C247" s="66" t="s">
        <v>8</v>
      </c>
      <c r="D247" s="141">
        <v>10942.363917953</v>
      </c>
      <c r="E247" s="142">
        <v>10942.363917953</v>
      </c>
      <c r="F247" s="142">
        <v>10942.363917953</v>
      </c>
      <c r="G247" s="142">
        <v>10942.363917953</v>
      </c>
      <c r="H247" s="142">
        <v>10942.363917953</v>
      </c>
      <c r="I247" s="153">
        <f t="shared" si="43"/>
        <v>54711.819589765</v>
      </c>
      <c r="J247" s="142">
        <v>9906</v>
      </c>
      <c r="K247" s="142">
        <v>9906</v>
      </c>
      <c r="L247" s="142">
        <v>9906</v>
      </c>
      <c r="M247" s="142">
        <v>9906</v>
      </c>
      <c r="N247" s="142">
        <v>9907</v>
      </c>
      <c r="O247" s="153">
        <f t="shared" si="48"/>
        <v>49531</v>
      </c>
      <c r="P247" s="153">
        <f t="shared" si="45"/>
        <v>-5180.819589765</v>
      </c>
      <c r="Q247" s="154">
        <f t="shared" si="46"/>
        <v>-0.09469287676065853</v>
      </c>
      <c r="R247" s="155">
        <f t="shared" si="49"/>
        <v>1981</v>
      </c>
      <c r="S247" s="35" t="s">
        <v>1951</v>
      </c>
      <c r="T247" s="15">
        <v>6700</v>
      </c>
      <c r="U247" s="51" t="s">
        <v>1952</v>
      </c>
      <c r="V247" s="64"/>
      <c r="W247" s="59"/>
      <c r="X247" s="16">
        <v>434445776</v>
      </c>
      <c r="AH247" s="25"/>
      <c r="AI247" s="48"/>
      <c r="AJ247" s="45"/>
      <c r="AK247" s="46"/>
      <c r="AL247" s="46"/>
      <c r="AM247" s="46"/>
      <c r="AN247" s="47"/>
    </row>
    <row r="248" spans="1:40" ht="12.75">
      <c r="A248" s="152" t="s">
        <v>1792</v>
      </c>
      <c r="B248" s="152">
        <v>255</v>
      </c>
      <c r="C248" s="66" t="s">
        <v>9</v>
      </c>
      <c r="D248" s="141">
        <v>7822.956552999999</v>
      </c>
      <c r="E248" s="142">
        <v>7822.956553</v>
      </c>
      <c r="F248" s="142">
        <v>7822.956553</v>
      </c>
      <c r="G248" s="142">
        <v>7822.956553</v>
      </c>
      <c r="H248" s="142">
        <v>7822.956553</v>
      </c>
      <c r="I248" s="153">
        <f t="shared" si="43"/>
        <v>39114.782764999996</v>
      </c>
      <c r="J248" s="142">
        <v>7102</v>
      </c>
      <c r="K248" s="142">
        <v>7102</v>
      </c>
      <c r="L248" s="142">
        <v>7102</v>
      </c>
      <c r="M248" s="142">
        <v>7102</v>
      </c>
      <c r="N248" s="142">
        <v>7103</v>
      </c>
      <c r="O248" s="153">
        <f t="shared" si="48"/>
        <v>35511</v>
      </c>
      <c r="P248" s="153">
        <f t="shared" si="45"/>
        <v>-3603.7827649999963</v>
      </c>
      <c r="Q248" s="154">
        <f t="shared" si="46"/>
        <v>-0.09213352370256982</v>
      </c>
      <c r="R248" s="155">
        <f t="shared" si="49"/>
        <v>1420</v>
      </c>
      <c r="S248" s="35" t="s">
        <v>1953</v>
      </c>
      <c r="T248" s="15">
        <v>4040</v>
      </c>
      <c r="U248" s="51" t="s">
        <v>1954</v>
      </c>
      <c r="V248" s="64"/>
      <c r="W248" s="59"/>
      <c r="X248" s="16">
        <v>441928931</v>
      </c>
      <c r="AH248" s="25"/>
      <c r="AI248" s="48" t="s">
        <v>151</v>
      </c>
      <c r="AJ248" s="45"/>
      <c r="AK248" s="46">
        <v>50.666000000000004</v>
      </c>
      <c r="AL248" s="46">
        <v>5.633</v>
      </c>
      <c r="AM248" s="46">
        <v>239.25</v>
      </c>
      <c r="AN248" s="47">
        <v>151.8</v>
      </c>
    </row>
    <row r="249" spans="1:40" ht="12.75">
      <c r="A249" s="152" t="s">
        <v>1793</v>
      </c>
      <c r="B249" s="152">
        <v>166</v>
      </c>
      <c r="C249" s="66" t="s">
        <v>10</v>
      </c>
      <c r="D249" s="141">
        <v>722618.2</v>
      </c>
      <c r="E249" s="142">
        <v>722618.2</v>
      </c>
      <c r="F249" s="142">
        <v>722618.2</v>
      </c>
      <c r="G249" s="142">
        <v>722618.2</v>
      </c>
      <c r="H249" s="142">
        <v>722618.2</v>
      </c>
      <c r="I249" s="153">
        <f t="shared" si="43"/>
        <v>3613091</v>
      </c>
      <c r="J249" s="142">
        <v>662424</v>
      </c>
      <c r="K249" s="142">
        <v>662424</v>
      </c>
      <c r="L249" s="142">
        <v>662424</v>
      </c>
      <c r="M249" s="142">
        <v>662424</v>
      </c>
      <c r="N249" s="142">
        <v>662425</v>
      </c>
      <c r="O249" s="153">
        <f t="shared" si="48"/>
        <v>3312121</v>
      </c>
      <c r="P249" s="153">
        <f t="shared" si="45"/>
        <v>-300970</v>
      </c>
      <c r="Q249" s="154">
        <f t="shared" si="46"/>
        <v>-0.0832998670667304</v>
      </c>
      <c r="R249" s="155">
        <f t="shared" si="49"/>
        <v>132485</v>
      </c>
      <c r="S249" s="35" t="s">
        <v>1955</v>
      </c>
      <c r="T249" s="15">
        <v>5190</v>
      </c>
      <c r="U249" s="51" t="s">
        <v>1956</v>
      </c>
      <c r="V249" s="64"/>
      <c r="W249" s="59"/>
      <c r="X249" s="16">
        <v>413638187</v>
      </c>
      <c r="AH249" s="25"/>
      <c r="AI249" s="48" t="s">
        <v>152</v>
      </c>
      <c r="AJ249" s="45"/>
      <c r="AK249" s="46">
        <v>50.45</v>
      </c>
      <c r="AL249" s="46">
        <v>4.7</v>
      </c>
      <c r="AM249" s="46">
        <v>172.9</v>
      </c>
      <c r="AN249" s="47">
        <v>126.35</v>
      </c>
    </row>
    <row r="250" spans="1:40" ht="12.75">
      <c r="A250" s="152" t="s">
        <v>1794</v>
      </c>
      <c r="B250" s="152">
        <v>167</v>
      </c>
      <c r="C250" s="66" t="s">
        <v>11</v>
      </c>
      <c r="D250" s="141">
        <v>73531.92520702521</v>
      </c>
      <c r="E250" s="142">
        <v>73531.92520702521</v>
      </c>
      <c r="F250" s="142">
        <v>73531.92520702521</v>
      </c>
      <c r="G250" s="142">
        <v>73531.92520702521</v>
      </c>
      <c r="H250" s="142">
        <v>73531.92520702521</v>
      </c>
      <c r="I250" s="153">
        <f t="shared" si="43"/>
        <v>367659.62603512604</v>
      </c>
      <c r="J250" s="142">
        <v>66214</v>
      </c>
      <c r="K250" s="142">
        <v>66214</v>
      </c>
      <c r="L250" s="142">
        <v>66214</v>
      </c>
      <c r="M250" s="142">
        <v>66214</v>
      </c>
      <c r="N250" s="142">
        <v>66214</v>
      </c>
      <c r="O250" s="153">
        <f t="shared" si="48"/>
        <v>331070</v>
      </c>
      <c r="P250" s="153">
        <f t="shared" si="45"/>
        <v>-36589.62603512604</v>
      </c>
      <c r="Q250" s="154">
        <f t="shared" si="46"/>
        <v>-0.0995203809287188</v>
      </c>
      <c r="R250" s="155">
        <f t="shared" si="49"/>
        <v>13243</v>
      </c>
      <c r="S250" s="35" t="s">
        <v>1957</v>
      </c>
      <c r="T250" s="15">
        <v>6044</v>
      </c>
      <c r="U250" s="51" t="s">
        <v>1933</v>
      </c>
      <c r="V250" s="64"/>
      <c r="W250" s="59"/>
      <c r="X250" s="16">
        <v>413638187</v>
      </c>
      <c r="AH250" s="25"/>
      <c r="AI250" s="48" t="s">
        <v>153</v>
      </c>
      <c r="AJ250" s="45"/>
      <c r="AK250" s="46">
        <v>50.45</v>
      </c>
      <c r="AL250" s="46">
        <v>4.4</v>
      </c>
      <c r="AM250" s="46">
        <v>152.25</v>
      </c>
      <c r="AN250" s="47">
        <v>127.07</v>
      </c>
    </row>
    <row r="251" spans="1:40" ht="12.75">
      <c r="A251" s="152" t="s">
        <v>1795</v>
      </c>
      <c r="B251" s="152">
        <v>269</v>
      </c>
      <c r="C251" s="66" t="s">
        <v>12</v>
      </c>
      <c r="D251" s="141">
        <v>51127.899264</v>
      </c>
      <c r="E251" s="142">
        <v>51127.899264</v>
      </c>
      <c r="F251" s="142">
        <v>51127.899264</v>
      </c>
      <c r="G251" s="142">
        <v>51127.899264</v>
      </c>
      <c r="H251" s="142">
        <v>51127.899264</v>
      </c>
      <c r="I251" s="153">
        <f t="shared" si="43"/>
        <v>255639.49632</v>
      </c>
      <c r="J251" s="142">
        <v>46869</v>
      </c>
      <c r="K251" s="142">
        <v>46869</v>
      </c>
      <c r="L251" s="142">
        <v>46869</v>
      </c>
      <c r="M251" s="142">
        <v>46869</v>
      </c>
      <c r="N251" s="142">
        <v>46869</v>
      </c>
      <c r="O251" s="153">
        <f t="shared" si="48"/>
        <v>234345</v>
      </c>
      <c r="P251" s="153">
        <f t="shared" si="45"/>
        <v>-21294.496320000006</v>
      </c>
      <c r="Q251" s="154">
        <f t="shared" si="46"/>
        <v>-0.0832989292599151</v>
      </c>
      <c r="R251" s="155">
        <f t="shared" si="49"/>
        <v>9374</v>
      </c>
      <c r="S251" s="35" t="s">
        <v>1958</v>
      </c>
      <c r="T251" s="15">
        <v>4960</v>
      </c>
      <c r="U251" s="51" t="s">
        <v>1868</v>
      </c>
      <c r="V251" s="64"/>
      <c r="W251" s="59"/>
      <c r="X251" s="16">
        <v>450700602</v>
      </c>
      <c r="AH251" s="25"/>
      <c r="AI251" s="48" t="s">
        <v>154</v>
      </c>
      <c r="AJ251" s="45"/>
      <c r="AK251" s="46">
        <v>50.433</v>
      </c>
      <c r="AL251" s="46">
        <v>6.03</v>
      </c>
      <c r="AM251" s="46">
        <v>267.825</v>
      </c>
      <c r="AN251" s="47">
        <v>125.86</v>
      </c>
    </row>
    <row r="252" spans="1:40" ht="12.75">
      <c r="A252" s="152" t="s">
        <v>1796</v>
      </c>
      <c r="B252" s="152">
        <v>248</v>
      </c>
      <c r="C252" s="66" t="s">
        <v>13</v>
      </c>
      <c r="D252" s="141">
        <v>32003.4</v>
      </c>
      <c r="E252" s="142">
        <v>32003.4</v>
      </c>
      <c r="F252" s="142">
        <v>32003.4</v>
      </c>
      <c r="G252" s="142">
        <v>32003.4</v>
      </c>
      <c r="H252" s="142">
        <v>32003.4</v>
      </c>
      <c r="I252" s="153">
        <f t="shared" si="43"/>
        <v>160017</v>
      </c>
      <c r="J252" s="142">
        <v>29337</v>
      </c>
      <c r="K252" s="142">
        <v>29337</v>
      </c>
      <c r="L252" s="142">
        <v>29338</v>
      </c>
      <c r="M252" s="142">
        <v>29338</v>
      </c>
      <c r="N252" s="142">
        <v>29338</v>
      </c>
      <c r="O252" s="153">
        <f t="shared" si="48"/>
        <v>146688</v>
      </c>
      <c r="P252" s="153">
        <f t="shared" si="45"/>
        <v>-13329</v>
      </c>
      <c r="Q252" s="154">
        <f t="shared" si="46"/>
        <v>-0.08329739965128705</v>
      </c>
      <c r="R252" s="155">
        <f t="shared" si="49"/>
        <v>5868</v>
      </c>
      <c r="S252" s="35" t="s">
        <v>1959</v>
      </c>
      <c r="T252" s="15">
        <v>1330</v>
      </c>
      <c r="U252" s="51" t="s">
        <v>1960</v>
      </c>
      <c r="V252" s="64"/>
      <c r="W252" s="59"/>
      <c r="X252" s="16">
        <v>440872918</v>
      </c>
      <c r="AH252" s="25"/>
      <c r="AI252" s="48" t="s">
        <v>155</v>
      </c>
      <c r="AJ252" s="45"/>
      <c r="AK252" s="46">
        <v>50.733000000000004</v>
      </c>
      <c r="AL252" s="46">
        <v>4.55</v>
      </c>
      <c r="AM252" s="46">
        <v>162.625</v>
      </c>
      <c r="AN252" s="47">
        <v>157.68</v>
      </c>
    </row>
    <row r="253" spans="1:40" ht="12.75">
      <c r="A253" s="152" t="s">
        <v>1797</v>
      </c>
      <c r="B253" s="152">
        <v>242</v>
      </c>
      <c r="C253" s="66" t="s">
        <v>14</v>
      </c>
      <c r="D253" s="141">
        <v>1588502</v>
      </c>
      <c r="E253" s="142">
        <v>1588502</v>
      </c>
      <c r="F253" s="142">
        <v>1588502</v>
      </c>
      <c r="G253" s="142">
        <v>1588502</v>
      </c>
      <c r="H253" s="142">
        <v>1588502</v>
      </c>
      <c r="I253" s="153">
        <f t="shared" si="43"/>
        <v>7942510</v>
      </c>
      <c r="J253" s="142">
        <v>1456179</v>
      </c>
      <c r="K253" s="142">
        <v>1456180</v>
      </c>
      <c r="L253" s="142">
        <v>1456180</v>
      </c>
      <c r="M253" s="142">
        <v>1456180</v>
      </c>
      <c r="N253" s="142">
        <v>1456180</v>
      </c>
      <c r="O253" s="153">
        <f t="shared" si="48"/>
        <v>7280899</v>
      </c>
      <c r="P253" s="153">
        <f t="shared" si="45"/>
        <v>-661611</v>
      </c>
      <c r="Q253" s="154">
        <f t="shared" si="46"/>
        <v>-0.08329998954990299</v>
      </c>
      <c r="R253" s="155">
        <f t="shared" si="49"/>
        <v>291236</v>
      </c>
      <c r="S253" s="35" t="s">
        <v>1961</v>
      </c>
      <c r="T253" s="15">
        <v>7034</v>
      </c>
      <c r="U253" s="51" t="s">
        <v>1962</v>
      </c>
      <c r="V253" s="64"/>
      <c r="W253" s="59"/>
      <c r="X253" s="16">
        <v>437977764</v>
      </c>
      <c r="AH253" s="25"/>
      <c r="AI253" s="48" t="s">
        <v>156</v>
      </c>
      <c r="AJ253" s="45"/>
      <c r="AK253" s="46">
        <v>50.466</v>
      </c>
      <c r="AL253" s="46">
        <v>4</v>
      </c>
      <c r="AM253" s="46">
        <v>123.675</v>
      </c>
      <c r="AN253" s="47">
        <v>129</v>
      </c>
    </row>
    <row r="254" spans="1:40" ht="12.75">
      <c r="A254" s="152" t="s">
        <v>1798</v>
      </c>
      <c r="B254" s="152">
        <v>194</v>
      </c>
      <c r="C254" s="66" t="s">
        <v>15</v>
      </c>
      <c r="D254" s="141">
        <v>175401.933475202</v>
      </c>
      <c r="E254" s="142">
        <v>175401.933475202</v>
      </c>
      <c r="F254" s="142">
        <v>175401.933475202</v>
      </c>
      <c r="G254" s="142">
        <v>175401.933475202</v>
      </c>
      <c r="H254" s="142">
        <v>175401.933475202</v>
      </c>
      <c r="I254" s="153">
        <f t="shared" si="43"/>
        <v>877009.66737601</v>
      </c>
      <c r="J254" s="142">
        <v>169384</v>
      </c>
      <c r="K254" s="142">
        <v>169385</v>
      </c>
      <c r="L254" s="142">
        <v>169385</v>
      </c>
      <c r="M254" s="142">
        <v>169385</v>
      </c>
      <c r="N254" s="142">
        <v>169385</v>
      </c>
      <c r="O254" s="153">
        <f t="shared" si="48"/>
        <v>846924</v>
      </c>
      <c r="P254" s="153">
        <f t="shared" si="45"/>
        <v>-30085.66737600998</v>
      </c>
      <c r="Q254" s="154">
        <f t="shared" si="46"/>
        <v>-0.03430482980424322</v>
      </c>
      <c r="R254" s="155">
        <f t="shared" si="49"/>
        <v>33877</v>
      </c>
      <c r="S254" s="35" t="s">
        <v>1963</v>
      </c>
      <c r="T254" s="15">
        <v>6030</v>
      </c>
      <c r="U254" s="51" t="s">
        <v>1964</v>
      </c>
      <c r="V254" s="64"/>
      <c r="W254" s="59"/>
      <c r="X254" s="16">
        <v>422027402</v>
      </c>
      <c r="AH254" s="25"/>
      <c r="AI254" s="48" t="s">
        <v>157</v>
      </c>
      <c r="AJ254" s="45"/>
      <c r="AK254" s="46">
        <v>50.4</v>
      </c>
      <c r="AL254" s="46">
        <v>4.416</v>
      </c>
      <c r="AM254" s="46">
        <v>153.2</v>
      </c>
      <c r="AN254" s="47">
        <v>122.05</v>
      </c>
    </row>
    <row r="255" spans="1:40" ht="12.75">
      <c r="A255" s="152" t="s">
        <v>1799</v>
      </c>
      <c r="B255" s="152">
        <v>225</v>
      </c>
      <c r="C255" s="66" t="s">
        <v>16</v>
      </c>
      <c r="D255" s="141">
        <v>23958</v>
      </c>
      <c r="E255" s="142">
        <v>23958</v>
      </c>
      <c r="F255" s="142">
        <v>23958</v>
      </c>
      <c r="G255" s="142">
        <v>23958</v>
      </c>
      <c r="H255" s="142">
        <v>23958</v>
      </c>
      <c r="I255" s="153">
        <f t="shared" si="43"/>
        <v>119790</v>
      </c>
      <c r="J255" s="142">
        <v>22382</v>
      </c>
      <c r="K255" s="142">
        <v>22382</v>
      </c>
      <c r="L255" s="142">
        <v>22382</v>
      </c>
      <c r="M255" s="142">
        <v>22382</v>
      </c>
      <c r="N255" s="142">
        <v>22383</v>
      </c>
      <c r="O255" s="153">
        <f t="shared" si="48"/>
        <v>111911</v>
      </c>
      <c r="P255" s="153">
        <f t="shared" si="45"/>
        <v>-7879</v>
      </c>
      <c r="Q255" s="154">
        <f t="shared" si="46"/>
        <v>-0.06577343684781702</v>
      </c>
      <c r="R255" s="155">
        <f t="shared" si="49"/>
        <v>4476</v>
      </c>
      <c r="S255" s="35" t="s">
        <v>1965</v>
      </c>
      <c r="T255" s="15">
        <v>4020</v>
      </c>
      <c r="U255" s="51" t="s">
        <v>1966</v>
      </c>
      <c r="V255" s="64"/>
      <c r="W255" s="59"/>
      <c r="X255" s="16">
        <v>433666709</v>
      </c>
      <c r="AH255" s="25"/>
      <c r="AI255" s="48" t="s">
        <v>158</v>
      </c>
      <c r="AJ255" s="45"/>
      <c r="AK255" s="46">
        <v>50.65</v>
      </c>
      <c r="AL255" s="46">
        <v>5.633</v>
      </c>
      <c r="AM255" s="46">
        <v>239.1</v>
      </c>
      <c r="AN255" s="47">
        <v>149.26</v>
      </c>
    </row>
    <row r="256" spans="1:40" ht="12.75">
      <c r="A256" s="152" t="s">
        <v>1800</v>
      </c>
      <c r="B256" s="152">
        <v>58</v>
      </c>
      <c r="C256" s="66" t="s">
        <v>17</v>
      </c>
      <c r="D256" s="141">
        <v>288372.91479216</v>
      </c>
      <c r="E256" s="142">
        <v>288372.91479216</v>
      </c>
      <c r="F256" s="142">
        <v>288372.91479216</v>
      </c>
      <c r="G256" s="142">
        <v>288372.91479216</v>
      </c>
      <c r="H256" s="142">
        <v>288372.91479216</v>
      </c>
      <c r="I256" s="153">
        <f t="shared" si="43"/>
        <v>1441864.5739608</v>
      </c>
      <c r="J256" s="142">
        <v>265786</v>
      </c>
      <c r="K256" s="142">
        <v>265786</v>
      </c>
      <c r="L256" s="142">
        <v>265787</v>
      </c>
      <c r="M256" s="142">
        <v>265787</v>
      </c>
      <c r="N256" s="142">
        <v>265787</v>
      </c>
      <c r="O256" s="153">
        <f t="shared" si="48"/>
        <v>1328933</v>
      </c>
      <c r="P256" s="153">
        <f t="shared" si="45"/>
        <v>-112931.57396079996</v>
      </c>
      <c r="Q256" s="154">
        <f t="shared" si="46"/>
        <v>-0.07832328777631112</v>
      </c>
      <c r="R256" s="155">
        <f t="shared" si="49"/>
        <v>53157</v>
      </c>
      <c r="S256" s="35" t="s">
        <v>1967</v>
      </c>
      <c r="T256" s="15">
        <v>7333</v>
      </c>
      <c r="U256" s="51" t="s">
        <v>1968</v>
      </c>
      <c r="V256" s="64"/>
      <c r="W256" s="59"/>
      <c r="X256" s="16">
        <v>403045490</v>
      </c>
      <c r="AH256" s="25"/>
      <c r="AI256" s="48" t="s">
        <v>159</v>
      </c>
      <c r="AJ256" s="45"/>
      <c r="AK256" s="46">
        <v>50.483000000000004</v>
      </c>
      <c r="AL256" s="46">
        <v>3.8</v>
      </c>
      <c r="AM256" s="46">
        <v>109.49</v>
      </c>
      <c r="AN256" s="47">
        <v>130.12</v>
      </c>
    </row>
    <row r="257" spans="1:40" ht="12.75">
      <c r="A257" s="152" t="s">
        <v>1801</v>
      </c>
      <c r="B257" s="152">
        <v>294</v>
      </c>
      <c r="C257" s="66" t="s">
        <v>18</v>
      </c>
      <c r="D257" s="141">
        <v>54072.25789398192</v>
      </c>
      <c r="E257" s="142">
        <v>54072.25789398192</v>
      </c>
      <c r="F257" s="142">
        <v>54072.25789398192</v>
      </c>
      <c r="G257" s="142">
        <v>54072.25789398192</v>
      </c>
      <c r="H257" s="142">
        <v>54072.25789398192</v>
      </c>
      <c r="I257" s="153">
        <f t="shared" si="43"/>
        <v>270361.2894699096</v>
      </c>
      <c r="J257" s="142">
        <v>47836</v>
      </c>
      <c r="K257" s="142">
        <v>47836</v>
      </c>
      <c r="L257" s="142">
        <v>47837</v>
      </c>
      <c r="M257" s="142">
        <v>47837</v>
      </c>
      <c r="N257" s="142">
        <v>47837</v>
      </c>
      <c r="O257" s="153">
        <f t="shared" si="48"/>
        <v>239183</v>
      </c>
      <c r="P257" s="153">
        <f t="shared" si="45"/>
        <v>-31178.28946990962</v>
      </c>
      <c r="Q257" s="154">
        <f t="shared" si="46"/>
        <v>-0.11532083432151136</v>
      </c>
      <c r="R257" s="155">
        <f t="shared" si="49"/>
        <v>9567</v>
      </c>
      <c r="S257" s="35" t="s">
        <v>1969</v>
      </c>
      <c r="T257" s="15">
        <v>4600</v>
      </c>
      <c r="U257" s="51" t="s">
        <v>1970</v>
      </c>
      <c r="V257" s="64"/>
      <c r="W257" s="59"/>
      <c r="X257" s="16">
        <v>467601069</v>
      </c>
      <c r="AH257" s="25"/>
      <c r="AI257" s="48" t="s">
        <v>160</v>
      </c>
      <c r="AJ257" s="45"/>
      <c r="AK257" s="46">
        <v>50.75</v>
      </c>
      <c r="AL257" s="46">
        <v>5.7</v>
      </c>
      <c r="AM257" s="46">
        <v>244.05</v>
      </c>
      <c r="AN257" s="47">
        <v>160.29</v>
      </c>
    </row>
    <row r="258" spans="1:40" ht="12.75">
      <c r="A258" s="152" t="s">
        <v>1802</v>
      </c>
      <c r="B258" s="152">
        <v>45</v>
      </c>
      <c r="C258" s="66" t="s">
        <v>19</v>
      </c>
      <c r="D258" s="141">
        <v>513404.8</v>
      </c>
      <c r="E258" s="142">
        <v>513404.8</v>
      </c>
      <c r="F258" s="142">
        <v>513404.8</v>
      </c>
      <c r="G258" s="142">
        <v>513404.8</v>
      </c>
      <c r="H258" s="142">
        <v>513404.8</v>
      </c>
      <c r="I258" s="153">
        <f t="shared" si="43"/>
        <v>2567024</v>
      </c>
      <c r="J258" s="142">
        <v>470638</v>
      </c>
      <c r="K258" s="142">
        <v>470638</v>
      </c>
      <c r="L258" s="142">
        <v>470638</v>
      </c>
      <c r="M258" s="142">
        <v>470638</v>
      </c>
      <c r="N258" s="142">
        <v>470639</v>
      </c>
      <c r="O258" s="153">
        <f t="shared" si="48"/>
        <v>2353191</v>
      </c>
      <c r="P258" s="153">
        <f t="shared" si="45"/>
        <v>-213833</v>
      </c>
      <c r="Q258" s="154">
        <f t="shared" si="46"/>
        <v>-0.08329996135602939</v>
      </c>
      <c r="R258" s="155">
        <f t="shared" si="49"/>
        <v>94128</v>
      </c>
      <c r="S258" s="35" t="s">
        <v>1971</v>
      </c>
      <c r="T258" s="15">
        <v>6724</v>
      </c>
      <c r="U258" s="51" t="s">
        <v>1972</v>
      </c>
      <c r="V258" s="64"/>
      <c r="W258" s="59"/>
      <c r="X258" s="16">
        <v>402321950</v>
      </c>
      <c r="AH258" s="25"/>
      <c r="AI258" s="48" t="s">
        <v>161</v>
      </c>
      <c r="AJ258" s="45"/>
      <c r="AK258" s="46">
        <v>50.166000000000004</v>
      </c>
      <c r="AL258" s="46">
        <v>5.283</v>
      </c>
      <c r="AM258" s="46">
        <v>214.25</v>
      </c>
      <c r="AN258" s="47">
        <v>95.25</v>
      </c>
    </row>
    <row r="259" spans="1:40" ht="12.75">
      <c r="A259" s="152" t="s">
        <v>1803</v>
      </c>
      <c r="B259" s="152">
        <v>184</v>
      </c>
      <c r="C259" s="66" t="s">
        <v>20</v>
      </c>
      <c r="D259" s="141">
        <v>56066.16349708</v>
      </c>
      <c r="E259" s="142">
        <v>56066.16349708</v>
      </c>
      <c r="F259" s="142">
        <v>56066.16349708</v>
      </c>
      <c r="G259" s="142">
        <v>56066.16349708</v>
      </c>
      <c r="H259" s="142">
        <v>56066.16349708</v>
      </c>
      <c r="I259" s="153">
        <f t="shared" si="43"/>
        <v>280330.8174854</v>
      </c>
      <c r="J259" s="142">
        <v>50304</v>
      </c>
      <c r="K259" s="142">
        <v>50304</v>
      </c>
      <c r="L259" s="142">
        <v>50304</v>
      </c>
      <c r="M259" s="142">
        <v>50304</v>
      </c>
      <c r="N259" s="142">
        <v>50305</v>
      </c>
      <c r="O259" s="153">
        <f t="shared" si="48"/>
        <v>251521</v>
      </c>
      <c r="P259" s="153">
        <f t="shared" si="45"/>
        <v>-28809.81748540001</v>
      </c>
      <c r="Q259" s="154">
        <f t="shared" si="46"/>
        <v>-0.10277078254837416</v>
      </c>
      <c r="R259" s="155">
        <f t="shared" si="49"/>
        <v>10061</v>
      </c>
      <c r="S259" s="35" t="s">
        <v>1973</v>
      </c>
      <c r="T259" s="15">
        <v>7900</v>
      </c>
      <c r="U259" s="51" t="s">
        <v>1974</v>
      </c>
      <c r="V259" s="64"/>
      <c r="W259" s="59"/>
      <c r="X259" s="16">
        <v>418162347</v>
      </c>
      <c r="AH259" s="25"/>
      <c r="AI259" s="48" t="s">
        <v>162</v>
      </c>
      <c r="AJ259" s="45"/>
      <c r="AK259" s="46">
        <v>0</v>
      </c>
      <c r="AL259" s="46">
        <v>0</v>
      </c>
      <c r="AM259" s="46">
        <v>97.9</v>
      </c>
      <c r="AN259" s="47">
        <v>143.95</v>
      </c>
    </row>
    <row r="260" spans="1:40" ht="12.75">
      <c r="A260" s="152" t="s">
        <v>1804</v>
      </c>
      <c r="B260" s="152">
        <v>159</v>
      </c>
      <c r="C260" s="66" t="s">
        <v>21</v>
      </c>
      <c r="D260" s="147" t="s">
        <v>528</v>
      </c>
      <c r="E260" s="142"/>
      <c r="F260" s="142"/>
      <c r="G260" s="142"/>
      <c r="H260" s="142"/>
      <c r="I260" s="153"/>
      <c r="J260" s="156" t="s">
        <v>528</v>
      </c>
      <c r="K260" s="142"/>
      <c r="L260" s="142"/>
      <c r="M260" s="142"/>
      <c r="N260" s="142"/>
      <c r="O260" s="153"/>
      <c r="P260" s="153"/>
      <c r="Q260" s="154"/>
      <c r="R260" s="155"/>
      <c r="S260" s="35" t="s">
        <v>1975</v>
      </c>
      <c r="T260" s="15">
        <v>7060</v>
      </c>
      <c r="U260" s="51" t="s">
        <v>1929</v>
      </c>
      <c r="V260" s="64"/>
      <c r="W260" s="59"/>
      <c r="X260" s="16">
        <v>408229844</v>
      </c>
      <c r="AH260" s="25"/>
      <c r="AI260" s="48" t="s">
        <v>163</v>
      </c>
      <c r="AJ260" s="45"/>
      <c r="AK260" s="46">
        <v>50.583000000000006</v>
      </c>
      <c r="AL260" s="46">
        <v>4.083</v>
      </c>
      <c r="AM260" s="46">
        <v>129.47</v>
      </c>
      <c r="AN260" s="47">
        <v>141.805</v>
      </c>
    </row>
    <row r="261" spans="1:40" ht="12.75">
      <c r="A261" s="152" t="s">
        <v>1805</v>
      </c>
      <c r="B261" s="152">
        <v>259</v>
      </c>
      <c r="C261" s="66" t="s">
        <v>22</v>
      </c>
      <c r="D261" s="147" t="s">
        <v>528</v>
      </c>
      <c r="E261" s="142"/>
      <c r="F261" s="142"/>
      <c r="G261" s="142"/>
      <c r="H261" s="142"/>
      <c r="I261" s="153"/>
      <c r="J261" s="156" t="s">
        <v>528</v>
      </c>
      <c r="K261" s="142"/>
      <c r="L261" s="142"/>
      <c r="M261" s="142"/>
      <c r="N261" s="142"/>
      <c r="O261" s="153"/>
      <c r="P261" s="153"/>
      <c r="Q261" s="154"/>
      <c r="R261" s="155"/>
      <c r="S261" s="35" t="s">
        <v>1976</v>
      </c>
      <c r="T261" s="15">
        <v>4051</v>
      </c>
      <c r="U261" s="51" t="s">
        <v>1977</v>
      </c>
      <c r="V261" s="64"/>
      <c r="W261" s="59"/>
      <c r="X261" s="16">
        <v>443936435</v>
      </c>
      <c r="AH261" s="25"/>
      <c r="AI261" s="48" t="s">
        <v>164</v>
      </c>
      <c r="AJ261" s="45"/>
      <c r="AK261" s="46">
        <v>50.616</v>
      </c>
      <c r="AL261" s="46">
        <v>5.633</v>
      </c>
      <c r="AM261" s="46">
        <v>239.625</v>
      </c>
      <c r="AN261" s="47">
        <v>144.6</v>
      </c>
    </row>
    <row r="262" spans="1:40" ht="12.75">
      <c r="A262" s="152" t="s">
        <v>1806</v>
      </c>
      <c r="B262" s="152">
        <v>296</v>
      </c>
      <c r="C262" s="66" t="s">
        <v>23</v>
      </c>
      <c r="D262" s="141">
        <v>71256.6</v>
      </c>
      <c r="E262" s="142">
        <v>71256.6</v>
      </c>
      <c r="F262" s="142">
        <v>71256.6</v>
      </c>
      <c r="G262" s="142">
        <v>71256.6</v>
      </c>
      <c r="H262" s="142">
        <v>71256.6</v>
      </c>
      <c r="I262" s="153">
        <f aca="true" t="shared" si="50" ref="I262:I293">IF(SUM(D262:H262)&lt;&gt;0,SUM(D262:H262),"")</f>
        <v>356283</v>
      </c>
      <c r="J262" s="142">
        <v>65321</v>
      </c>
      <c r="K262" s="142">
        <v>65321</v>
      </c>
      <c r="L262" s="142">
        <v>65321</v>
      </c>
      <c r="M262" s="142">
        <v>65321</v>
      </c>
      <c r="N262" s="142">
        <v>65321</v>
      </c>
      <c r="O262" s="153">
        <f aca="true" t="shared" si="51" ref="O262:O286">IF(SUM(J262:N262)&lt;&gt;0,SUM(J262:N262),"")</f>
        <v>326605</v>
      </c>
      <c r="P262" s="153">
        <f aca="true" t="shared" si="52" ref="P262:P291">IF(SUM(D262:I262)&gt;0,O262-I262,"")</f>
        <v>-29678</v>
      </c>
      <c r="Q262" s="154">
        <f aca="true" t="shared" si="53" ref="Q262:Q291">IF(P262&lt;&gt;"",P262/I262,"")</f>
        <v>-0.08329895055335225</v>
      </c>
      <c r="R262" s="155">
        <f aca="true" t="shared" si="54" ref="R262:R291">ROUND(O262*4%,0)</f>
        <v>13064</v>
      </c>
      <c r="S262" s="35" t="s">
        <v>1978</v>
      </c>
      <c r="T262" s="15">
        <v>7011</v>
      </c>
      <c r="U262" s="51" t="s">
        <v>1870</v>
      </c>
      <c r="V262" s="64"/>
      <c r="W262" s="59"/>
      <c r="X262" s="16">
        <v>468377861</v>
      </c>
      <c r="AH262" s="25"/>
      <c r="AI262" s="48" t="s">
        <v>165</v>
      </c>
      <c r="AJ262" s="45"/>
      <c r="AK262" s="46">
        <v>50.483000000000004</v>
      </c>
      <c r="AL262" s="46">
        <v>3.883</v>
      </c>
      <c r="AM262" s="46">
        <v>115.625</v>
      </c>
      <c r="AN262" s="47">
        <v>130.2</v>
      </c>
    </row>
    <row r="263" spans="1:40" ht="12.75">
      <c r="A263" s="152" t="s">
        <v>1807</v>
      </c>
      <c r="B263" s="152">
        <v>227</v>
      </c>
      <c r="C263" s="66" t="s">
        <v>24</v>
      </c>
      <c r="D263" s="141">
        <v>26559.6</v>
      </c>
      <c r="E263" s="142">
        <v>26559.6</v>
      </c>
      <c r="F263" s="142">
        <v>26559.6</v>
      </c>
      <c r="G263" s="142">
        <v>26559.6</v>
      </c>
      <c r="H263" s="142">
        <v>26559.6</v>
      </c>
      <c r="I263" s="153">
        <f t="shared" si="50"/>
        <v>132798</v>
      </c>
      <c r="J263" s="142">
        <v>24347</v>
      </c>
      <c r="K263" s="142">
        <v>24347</v>
      </c>
      <c r="L263" s="142">
        <v>24347</v>
      </c>
      <c r="M263" s="142">
        <v>24347</v>
      </c>
      <c r="N263" s="142">
        <v>24348</v>
      </c>
      <c r="O263" s="153">
        <f t="shared" si="51"/>
        <v>121736</v>
      </c>
      <c r="P263" s="153">
        <f t="shared" si="52"/>
        <v>-11062</v>
      </c>
      <c r="Q263" s="154">
        <f t="shared" si="53"/>
        <v>-0.08329944728083254</v>
      </c>
      <c r="R263" s="155">
        <f t="shared" si="54"/>
        <v>4869</v>
      </c>
      <c r="S263" s="35" t="s">
        <v>1979</v>
      </c>
      <c r="T263" s="15">
        <v>7700</v>
      </c>
      <c r="U263" s="51" t="s">
        <v>1915</v>
      </c>
      <c r="V263" s="64"/>
      <c r="W263" s="59"/>
      <c r="X263" s="16">
        <v>433775684</v>
      </c>
      <c r="AH263" s="25"/>
      <c r="AI263" s="48"/>
      <c r="AJ263" s="45"/>
      <c r="AK263" s="46"/>
      <c r="AL263" s="46"/>
      <c r="AM263" s="46"/>
      <c r="AN263" s="47"/>
    </row>
    <row r="264" spans="1:40" ht="12.75">
      <c r="A264" s="152" t="s">
        <v>1808</v>
      </c>
      <c r="B264" s="152">
        <v>207</v>
      </c>
      <c r="C264" s="66" t="s">
        <v>25</v>
      </c>
      <c r="D264" s="141">
        <v>24560.52024852292</v>
      </c>
      <c r="E264" s="142">
        <v>24560.52024852292</v>
      </c>
      <c r="F264" s="142">
        <v>24560.52024852292</v>
      </c>
      <c r="G264" s="142">
        <v>24560.52024852292</v>
      </c>
      <c r="H264" s="142">
        <v>24560.52024852292</v>
      </c>
      <c r="I264" s="153">
        <f t="shared" si="50"/>
        <v>122802.6012426146</v>
      </c>
      <c r="J264" s="142">
        <v>22002</v>
      </c>
      <c r="K264" s="142">
        <v>22002</v>
      </c>
      <c r="L264" s="142">
        <v>22002</v>
      </c>
      <c r="M264" s="142">
        <v>22003</v>
      </c>
      <c r="N264" s="142">
        <v>22003</v>
      </c>
      <c r="O264" s="153">
        <f t="shared" si="51"/>
        <v>110012</v>
      </c>
      <c r="P264" s="153">
        <f t="shared" si="52"/>
        <v>-12790.601242614604</v>
      </c>
      <c r="Q264" s="154">
        <f t="shared" si="53"/>
        <v>-0.10415578426832255</v>
      </c>
      <c r="R264" s="155">
        <f t="shared" si="54"/>
        <v>4400</v>
      </c>
      <c r="S264" s="35" t="s">
        <v>1980</v>
      </c>
      <c r="T264" s="15">
        <v>6590</v>
      </c>
      <c r="U264" s="51" t="s">
        <v>1981</v>
      </c>
      <c r="V264" s="64"/>
      <c r="W264" s="59"/>
      <c r="X264" s="16">
        <v>427117526</v>
      </c>
      <c r="AH264" s="25"/>
      <c r="AI264" s="48" t="s">
        <v>166</v>
      </c>
      <c r="AJ264" s="45"/>
      <c r="AK264" s="46">
        <v>50.033</v>
      </c>
      <c r="AL264" s="46">
        <v>4.15</v>
      </c>
      <c r="AM264" s="46">
        <v>134.6</v>
      </c>
      <c r="AN264" s="47">
        <v>79.5</v>
      </c>
    </row>
    <row r="265" spans="1:40" ht="12.75">
      <c r="A265" s="152" t="s">
        <v>1809</v>
      </c>
      <c r="B265" s="152">
        <v>206</v>
      </c>
      <c r="C265" s="66" t="s">
        <v>26</v>
      </c>
      <c r="D265" s="141">
        <v>5500</v>
      </c>
      <c r="E265" s="142">
        <v>5500</v>
      </c>
      <c r="F265" s="142">
        <v>5500</v>
      </c>
      <c r="G265" s="142">
        <v>5500</v>
      </c>
      <c r="H265" s="142">
        <v>5500</v>
      </c>
      <c r="I265" s="153">
        <f t="shared" si="50"/>
        <v>27500</v>
      </c>
      <c r="J265" s="142">
        <v>5546</v>
      </c>
      <c r="K265" s="142">
        <v>5546</v>
      </c>
      <c r="L265" s="142">
        <v>5546</v>
      </c>
      <c r="M265" s="142">
        <v>5546</v>
      </c>
      <c r="N265" s="142">
        <v>5546</v>
      </c>
      <c r="O265" s="153">
        <f t="shared" si="51"/>
        <v>27730</v>
      </c>
      <c r="P265" s="153">
        <f t="shared" si="52"/>
        <v>230</v>
      </c>
      <c r="Q265" s="154">
        <f t="shared" si="53"/>
        <v>0.008363636363636363</v>
      </c>
      <c r="R265" s="155">
        <f t="shared" si="54"/>
        <v>1109</v>
      </c>
      <c r="S265" s="35" t="s">
        <v>1982</v>
      </c>
      <c r="T265" s="15">
        <v>4800</v>
      </c>
      <c r="U265" s="51" t="s">
        <v>1983</v>
      </c>
      <c r="V265" s="64"/>
      <c r="W265" s="59"/>
      <c r="X265" s="16">
        <v>426823358</v>
      </c>
      <c r="AH265" s="25"/>
      <c r="AI265" s="48"/>
      <c r="AJ265" s="45"/>
      <c r="AK265" s="46"/>
      <c r="AL265" s="46"/>
      <c r="AM265" s="46"/>
      <c r="AN265" s="47"/>
    </row>
    <row r="266" spans="1:40" ht="12.75">
      <c r="A266" s="152" t="s">
        <v>1810</v>
      </c>
      <c r="B266" s="152">
        <v>295</v>
      </c>
      <c r="C266" s="66" t="s">
        <v>27</v>
      </c>
      <c r="D266" s="141">
        <v>95051.1853187534</v>
      </c>
      <c r="E266" s="142">
        <v>95051.1853187534</v>
      </c>
      <c r="F266" s="142">
        <v>95051.1853187534</v>
      </c>
      <c r="G266" s="142">
        <v>95051.1853187534</v>
      </c>
      <c r="H266" s="142">
        <v>95051.1853187534</v>
      </c>
      <c r="I266" s="153">
        <f t="shared" si="50"/>
        <v>475255.926593767</v>
      </c>
      <c r="J266" s="142">
        <v>85974</v>
      </c>
      <c r="K266" s="142">
        <v>85975</v>
      </c>
      <c r="L266" s="142">
        <v>85975</v>
      </c>
      <c r="M266" s="142">
        <v>85975</v>
      </c>
      <c r="N266" s="142">
        <v>85975</v>
      </c>
      <c r="O266" s="153">
        <f t="shared" si="51"/>
        <v>429874</v>
      </c>
      <c r="P266" s="153">
        <f t="shared" si="52"/>
        <v>-45381.92659376701</v>
      </c>
      <c r="Q266" s="154">
        <f t="shared" si="53"/>
        <v>-0.09548944906174306</v>
      </c>
      <c r="R266" s="155">
        <f t="shared" si="54"/>
        <v>17195</v>
      </c>
      <c r="S266" s="35" t="s">
        <v>1984</v>
      </c>
      <c r="T266" s="15">
        <v>4651</v>
      </c>
      <c r="U266" s="51" t="s">
        <v>1985</v>
      </c>
      <c r="V266" s="64"/>
      <c r="W266" s="59"/>
      <c r="X266" s="16">
        <v>467608690</v>
      </c>
      <c r="AH266" s="25"/>
      <c r="AI266" s="48" t="s">
        <v>167</v>
      </c>
      <c r="AJ266" s="45"/>
      <c r="AK266" s="46">
        <v>50.65</v>
      </c>
      <c r="AL266" s="46">
        <v>5.8</v>
      </c>
      <c r="AM266" s="46">
        <v>251.35</v>
      </c>
      <c r="AN266" s="47">
        <v>149.95</v>
      </c>
    </row>
    <row r="267" spans="1:40" ht="12.75">
      <c r="A267" s="152" t="s">
        <v>1811</v>
      </c>
      <c r="B267" s="152">
        <v>115</v>
      </c>
      <c r="C267" s="66" t="s">
        <v>28</v>
      </c>
      <c r="D267" s="141">
        <v>54476.6</v>
      </c>
      <c r="E267" s="142">
        <v>54476.19671296481</v>
      </c>
      <c r="F267" s="142">
        <v>54476.19671296481</v>
      </c>
      <c r="G267" s="142">
        <v>54476.19671296481</v>
      </c>
      <c r="H267" s="142">
        <v>54476.19671296481</v>
      </c>
      <c r="I267" s="153">
        <f t="shared" si="50"/>
        <v>272381.3868518592</v>
      </c>
      <c r="J267" s="142">
        <v>47280</v>
      </c>
      <c r="K267" s="142">
        <v>47280</v>
      </c>
      <c r="L267" s="142">
        <v>47280</v>
      </c>
      <c r="M267" s="142">
        <v>47281</v>
      </c>
      <c r="N267" s="142">
        <v>47281</v>
      </c>
      <c r="O267" s="153">
        <f t="shared" si="51"/>
        <v>236402</v>
      </c>
      <c r="P267" s="153">
        <f t="shared" si="52"/>
        <v>-35979.38685185922</v>
      </c>
      <c r="Q267" s="154">
        <f t="shared" si="53"/>
        <v>-0.13209194382811268</v>
      </c>
      <c r="R267" s="155">
        <f t="shared" si="54"/>
        <v>9456</v>
      </c>
      <c r="S267" s="35" t="s">
        <v>1986</v>
      </c>
      <c r="T267" s="15">
        <v>4400</v>
      </c>
      <c r="U267" s="51" t="s">
        <v>1937</v>
      </c>
      <c r="V267" s="64"/>
      <c r="W267" s="59"/>
      <c r="X267" s="16">
        <v>403940662</v>
      </c>
      <c r="AH267" s="25"/>
      <c r="AI267" s="48"/>
      <c r="AJ267" s="45"/>
      <c r="AK267" s="46"/>
      <c r="AL267" s="46"/>
      <c r="AM267" s="46"/>
      <c r="AN267" s="47"/>
    </row>
    <row r="268" spans="1:40" ht="12.75">
      <c r="A268" s="152" t="s">
        <v>1812</v>
      </c>
      <c r="B268" s="152">
        <v>31</v>
      </c>
      <c r="C268" s="66" t="s">
        <v>29</v>
      </c>
      <c r="D268" s="141">
        <v>12426.58041314</v>
      </c>
      <c r="E268" s="142">
        <v>12426.58041314</v>
      </c>
      <c r="F268" s="142">
        <v>12426.58041314</v>
      </c>
      <c r="G268" s="142">
        <v>12426.58041314</v>
      </c>
      <c r="H268" s="142">
        <v>12426.58041314</v>
      </c>
      <c r="I268" s="153">
        <f t="shared" si="50"/>
        <v>62132.9020657</v>
      </c>
      <c r="J268" s="142">
        <v>11486</v>
      </c>
      <c r="K268" s="142">
        <v>11487</v>
      </c>
      <c r="L268" s="142">
        <v>11487</v>
      </c>
      <c r="M268" s="142">
        <v>11487</v>
      </c>
      <c r="N268" s="142">
        <v>11487</v>
      </c>
      <c r="O268" s="153">
        <f t="shared" si="51"/>
        <v>57434</v>
      </c>
      <c r="P268" s="153">
        <f t="shared" si="52"/>
        <v>-4698.9020657</v>
      </c>
      <c r="Q268" s="154">
        <f t="shared" si="53"/>
        <v>-0.07562663113226757</v>
      </c>
      <c r="R268" s="155">
        <f t="shared" si="54"/>
        <v>2297</v>
      </c>
      <c r="S268" s="35" t="s">
        <v>1987</v>
      </c>
      <c r="T268" s="15">
        <v>7354</v>
      </c>
      <c r="U268" s="51" t="s">
        <v>1988</v>
      </c>
      <c r="V268" s="64"/>
      <c r="W268" s="59"/>
      <c r="X268" s="16">
        <v>401273162</v>
      </c>
      <c r="AH268" s="25"/>
      <c r="AI268" s="48" t="s">
        <v>168</v>
      </c>
      <c r="AJ268" s="45"/>
      <c r="AK268" s="46">
        <v>50.6218</v>
      </c>
      <c r="AL268" s="46">
        <v>3.3</v>
      </c>
      <c r="AM268" s="46">
        <v>0</v>
      </c>
      <c r="AN268" s="47">
        <v>0</v>
      </c>
    </row>
    <row r="269" spans="1:40" ht="12.75">
      <c r="A269" s="152" t="s">
        <v>1813</v>
      </c>
      <c r="B269" s="152">
        <v>32</v>
      </c>
      <c r="C269" s="66" t="s">
        <v>30</v>
      </c>
      <c r="D269" s="141">
        <v>15431.10485834</v>
      </c>
      <c r="E269" s="142">
        <v>15431.10485834</v>
      </c>
      <c r="F269" s="142">
        <v>15431.10485834</v>
      </c>
      <c r="G269" s="142">
        <v>15431.10485834</v>
      </c>
      <c r="H269" s="142">
        <v>15431.10485834</v>
      </c>
      <c r="I269" s="153">
        <f t="shared" si="50"/>
        <v>77155.5242917</v>
      </c>
      <c r="J269" s="142">
        <v>14189</v>
      </c>
      <c r="K269" s="142">
        <v>14189</v>
      </c>
      <c r="L269" s="142">
        <v>14189</v>
      </c>
      <c r="M269" s="142">
        <v>14190</v>
      </c>
      <c r="N269" s="142">
        <v>14190</v>
      </c>
      <c r="O269" s="153">
        <f t="shared" si="51"/>
        <v>70947</v>
      </c>
      <c r="P269" s="153">
        <f t="shared" si="52"/>
        <v>-6208.5242917</v>
      </c>
      <c r="Q269" s="154">
        <f t="shared" si="53"/>
        <v>-0.08046765735435332</v>
      </c>
      <c r="R269" s="155">
        <f t="shared" si="54"/>
        <v>2838</v>
      </c>
      <c r="S269" s="35" t="s">
        <v>1989</v>
      </c>
      <c r="T269" s="15">
        <v>7783</v>
      </c>
      <c r="U269" s="51" t="s">
        <v>1990</v>
      </c>
      <c r="V269" s="64"/>
      <c r="W269" s="59"/>
      <c r="X269" s="16">
        <v>401273162</v>
      </c>
      <c r="AH269" s="25"/>
      <c r="AI269" s="48"/>
      <c r="AJ269" s="45"/>
      <c r="AK269" s="46"/>
      <c r="AL269" s="46"/>
      <c r="AM269" s="46"/>
      <c r="AN269" s="47"/>
    </row>
    <row r="270" spans="1:40" ht="12.75">
      <c r="A270" s="152" t="s">
        <v>1814</v>
      </c>
      <c r="B270" s="152">
        <v>33</v>
      </c>
      <c r="C270" s="66" t="s">
        <v>31</v>
      </c>
      <c r="D270" s="141">
        <v>12761</v>
      </c>
      <c r="E270" s="142">
        <v>12761</v>
      </c>
      <c r="F270" s="142">
        <v>12761</v>
      </c>
      <c r="G270" s="142">
        <v>12761</v>
      </c>
      <c r="H270" s="142">
        <v>12761</v>
      </c>
      <c r="I270" s="153">
        <f t="shared" si="50"/>
        <v>63805</v>
      </c>
      <c r="J270" s="142">
        <v>11698</v>
      </c>
      <c r="K270" s="142">
        <v>11698</v>
      </c>
      <c r="L270" s="142">
        <v>11698</v>
      </c>
      <c r="M270" s="142">
        <v>11698</v>
      </c>
      <c r="N270" s="142">
        <v>11698</v>
      </c>
      <c r="O270" s="153">
        <f t="shared" si="51"/>
        <v>58490</v>
      </c>
      <c r="P270" s="153">
        <f t="shared" si="52"/>
        <v>-5315</v>
      </c>
      <c r="Q270" s="154">
        <f t="shared" si="53"/>
        <v>-0.08330068176475199</v>
      </c>
      <c r="R270" s="155">
        <f t="shared" si="54"/>
        <v>2340</v>
      </c>
      <c r="S270" s="35" t="s">
        <v>1989</v>
      </c>
      <c r="T270" s="15">
        <v>7783</v>
      </c>
      <c r="U270" s="51" t="s">
        <v>1990</v>
      </c>
      <c r="V270" s="64"/>
      <c r="W270" s="59"/>
      <c r="X270" s="16">
        <v>401273162</v>
      </c>
      <c r="AH270" s="25"/>
      <c r="AI270" s="48"/>
      <c r="AJ270" s="45"/>
      <c r="AK270" s="46"/>
      <c r="AL270" s="46"/>
      <c r="AM270" s="46"/>
      <c r="AN270" s="47"/>
    </row>
    <row r="271" spans="1:40" ht="12.75">
      <c r="A271" s="152" t="s">
        <v>1815</v>
      </c>
      <c r="B271" s="152">
        <v>34</v>
      </c>
      <c r="C271" s="66" t="s">
        <v>32</v>
      </c>
      <c r="D271" s="141">
        <v>6909</v>
      </c>
      <c r="E271" s="142">
        <v>6909</v>
      </c>
      <c r="F271" s="142">
        <v>6909</v>
      </c>
      <c r="G271" s="142">
        <v>6909</v>
      </c>
      <c r="H271" s="142">
        <v>6909</v>
      </c>
      <c r="I271" s="153">
        <f t="shared" si="50"/>
        <v>34545</v>
      </c>
      <c r="J271" s="142">
        <v>6333</v>
      </c>
      <c r="K271" s="142">
        <v>6333</v>
      </c>
      <c r="L271" s="142">
        <v>6333</v>
      </c>
      <c r="M271" s="142">
        <v>6334</v>
      </c>
      <c r="N271" s="142">
        <v>6334</v>
      </c>
      <c r="O271" s="153">
        <f t="shared" si="51"/>
        <v>31667</v>
      </c>
      <c r="P271" s="153">
        <f t="shared" si="52"/>
        <v>-2878</v>
      </c>
      <c r="Q271" s="154">
        <f t="shared" si="53"/>
        <v>-0.08331162252134897</v>
      </c>
      <c r="R271" s="155">
        <f t="shared" si="54"/>
        <v>1267</v>
      </c>
      <c r="S271" s="35" t="s">
        <v>1991</v>
      </c>
      <c r="T271" s="15">
        <v>7784</v>
      </c>
      <c r="U271" s="51" t="s">
        <v>1992</v>
      </c>
      <c r="V271" s="64"/>
      <c r="W271" s="59"/>
      <c r="X271" s="16">
        <v>401273162</v>
      </c>
      <c r="AH271" s="25"/>
      <c r="AI271" s="48"/>
      <c r="AJ271" s="45"/>
      <c r="AK271" s="46"/>
      <c r="AL271" s="46"/>
      <c r="AM271" s="46"/>
      <c r="AN271" s="47"/>
    </row>
    <row r="272" spans="1:40" ht="12.75">
      <c r="A272" s="152" t="s">
        <v>1816</v>
      </c>
      <c r="B272" s="152">
        <v>149</v>
      </c>
      <c r="C272" s="66" t="s">
        <v>33</v>
      </c>
      <c r="D272" s="141">
        <v>140778.59475498</v>
      </c>
      <c r="E272" s="142">
        <v>140778.59475498</v>
      </c>
      <c r="F272" s="142">
        <v>140778.59475498</v>
      </c>
      <c r="G272" s="142">
        <v>140778.59475498</v>
      </c>
      <c r="H272" s="142">
        <v>140778.59475498</v>
      </c>
      <c r="I272" s="153">
        <f t="shared" si="50"/>
        <v>703892.9737749</v>
      </c>
      <c r="J272" s="142">
        <v>125870</v>
      </c>
      <c r="K272" s="142">
        <v>125870</v>
      </c>
      <c r="L272" s="142">
        <v>125871</v>
      </c>
      <c r="M272" s="142">
        <v>125871</v>
      </c>
      <c r="N272" s="142">
        <v>125872</v>
      </c>
      <c r="O272" s="153">
        <f t="shared" si="51"/>
        <v>629354</v>
      </c>
      <c r="P272" s="153">
        <f t="shared" si="52"/>
        <v>-74538.97377489996</v>
      </c>
      <c r="Q272" s="154">
        <f t="shared" si="53"/>
        <v>-0.10589532294257138</v>
      </c>
      <c r="R272" s="155">
        <f t="shared" si="54"/>
        <v>25174</v>
      </c>
      <c r="S272" s="35" t="s">
        <v>1993</v>
      </c>
      <c r="T272" s="15">
        <v>4480</v>
      </c>
      <c r="U272" s="51" t="s">
        <v>1994</v>
      </c>
      <c r="V272" s="64"/>
      <c r="W272" s="59"/>
      <c r="X272" s="16">
        <v>405747040</v>
      </c>
      <c r="AH272" s="25"/>
      <c r="AI272" s="48" t="s">
        <v>169</v>
      </c>
      <c r="AJ272" s="45"/>
      <c r="AK272" s="46">
        <v>50.574000000000005</v>
      </c>
      <c r="AL272" s="46">
        <v>5.3866000000000005</v>
      </c>
      <c r="AM272" s="46">
        <v>222.1</v>
      </c>
      <c r="AN272" s="47">
        <v>140.86</v>
      </c>
    </row>
    <row r="273" spans="1:40" ht="12.75">
      <c r="A273" s="152" t="s">
        <v>1817</v>
      </c>
      <c r="B273" s="152">
        <v>196</v>
      </c>
      <c r="C273" s="66" t="s">
        <v>34</v>
      </c>
      <c r="D273" s="141">
        <v>8102</v>
      </c>
      <c r="E273" s="142">
        <v>8102</v>
      </c>
      <c r="F273" s="142">
        <v>8102</v>
      </c>
      <c r="G273" s="142">
        <v>8102</v>
      </c>
      <c r="H273" s="142">
        <v>8102</v>
      </c>
      <c r="I273" s="153">
        <f t="shared" si="50"/>
        <v>40510</v>
      </c>
      <c r="J273" s="142">
        <v>7733</v>
      </c>
      <c r="K273" s="142">
        <v>7733</v>
      </c>
      <c r="L273" s="142">
        <v>7733</v>
      </c>
      <c r="M273" s="142">
        <v>7733</v>
      </c>
      <c r="N273" s="142">
        <v>7734</v>
      </c>
      <c r="O273" s="153">
        <f t="shared" si="51"/>
        <v>38666</v>
      </c>
      <c r="P273" s="153">
        <f t="shared" si="52"/>
        <v>-1844</v>
      </c>
      <c r="Q273" s="154">
        <f t="shared" si="53"/>
        <v>-0.04551962478400395</v>
      </c>
      <c r="R273" s="155">
        <f t="shared" si="54"/>
        <v>1547</v>
      </c>
      <c r="S273" s="35" t="s">
        <v>1995</v>
      </c>
      <c r="T273" s="15">
        <v>7330</v>
      </c>
      <c r="U273" s="51" t="s">
        <v>1996</v>
      </c>
      <c r="V273" s="64"/>
      <c r="W273" s="59"/>
      <c r="X273" s="16">
        <v>870326263</v>
      </c>
      <c r="AH273" s="25"/>
      <c r="AI273" s="48"/>
      <c r="AJ273" s="45"/>
      <c r="AK273" s="46"/>
      <c r="AL273" s="46"/>
      <c r="AM273" s="46"/>
      <c r="AN273" s="47"/>
    </row>
    <row r="274" spans="1:40" ht="12.75">
      <c r="A274" s="152" t="s">
        <v>1818</v>
      </c>
      <c r="B274" s="152">
        <v>164</v>
      </c>
      <c r="C274" s="66" t="s">
        <v>35</v>
      </c>
      <c r="D274" s="141">
        <v>114357</v>
      </c>
      <c r="E274" s="142">
        <v>114357</v>
      </c>
      <c r="F274" s="142">
        <v>114357</v>
      </c>
      <c r="G274" s="142">
        <v>114357</v>
      </c>
      <c r="H274" s="142">
        <v>114357</v>
      </c>
      <c r="I274" s="153">
        <f t="shared" si="50"/>
        <v>571785</v>
      </c>
      <c r="J274" s="142">
        <v>104831</v>
      </c>
      <c r="K274" s="142">
        <v>104831</v>
      </c>
      <c r="L274" s="142">
        <v>104831</v>
      </c>
      <c r="M274" s="142">
        <v>104831</v>
      </c>
      <c r="N274" s="142">
        <v>104831</v>
      </c>
      <c r="O274" s="153">
        <f t="shared" si="51"/>
        <v>524155</v>
      </c>
      <c r="P274" s="153">
        <f t="shared" si="52"/>
        <v>-47630</v>
      </c>
      <c r="Q274" s="154">
        <f t="shared" si="53"/>
        <v>-0.083300541287372</v>
      </c>
      <c r="R274" s="155">
        <f t="shared" si="54"/>
        <v>20966</v>
      </c>
      <c r="S274" s="35" t="s">
        <v>1997</v>
      </c>
      <c r="T274" s="15">
        <v>4360</v>
      </c>
      <c r="U274" s="51" t="s">
        <v>1998</v>
      </c>
      <c r="V274" s="64"/>
      <c r="W274" s="59"/>
      <c r="X274" s="16">
        <v>413631556</v>
      </c>
      <c r="AH274" s="25"/>
      <c r="AI274" s="48" t="s">
        <v>170</v>
      </c>
      <c r="AJ274" s="45"/>
      <c r="AK274" s="46">
        <v>50.73</v>
      </c>
      <c r="AL274" s="46">
        <v>5.35</v>
      </c>
      <c r="AM274" s="46">
        <v>219.45</v>
      </c>
      <c r="AN274" s="47">
        <v>157.7</v>
      </c>
    </row>
    <row r="275" spans="1:40" ht="12.75">
      <c r="A275" s="152" t="s">
        <v>1819</v>
      </c>
      <c r="B275" s="152">
        <v>238</v>
      </c>
      <c r="C275" s="66" t="s">
        <v>36</v>
      </c>
      <c r="D275" s="141">
        <v>135320.1374099818</v>
      </c>
      <c r="E275" s="142">
        <v>135320.13740998183</v>
      </c>
      <c r="F275" s="142">
        <v>135320.13740998183</v>
      </c>
      <c r="G275" s="142">
        <v>135320.13740998183</v>
      </c>
      <c r="H275" s="142">
        <v>135320.13740998183</v>
      </c>
      <c r="I275" s="153">
        <f t="shared" si="50"/>
        <v>676600.687049909</v>
      </c>
      <c r="J275" s="142">
        <v>124964</v>
      </c>
      <c r="K275" s="142">
        <v>124964</v>
      </c>
      <c r="L275" s="142">
        <v>124964</v>
      </c>
      <c r="M275" s="142">
        <v>124964</v>
      </c>
      <c r="N275" s="142">
        <v>124964</v>
      </c>
      <c r="O275" s="153">
        <f t="shared" si="51"/>
        <v>624820</v>
      </c>
      <c r="P275" s="153">
        <f t="shared" si="52"/>
        <v>-51780.68704990903</v>
      </c>
      <c r="Q275" s="154">
        <f t="shared" si="53"/>
        <v>-0.07653064509242725</v>
      </c>
      <c r="R275" s="155">
        <f t="shared" si="54"/>
        <v>24993</v>
      </c>
      <c r="S275" s="35" t="s">
        <v>1999</v>
      </c>
      <c r="T275" s="15">
        <v>6000</v>
      </c>
      <c r="U275" s="51" t="s">
        <v>1964</v>
      </c>
      <c r="V275" s="64"/>
      <c r="W275" s="59"/>
      <c r="X275" s="16">
        <v>437347363</v>
      </c>
      <c r="AH275" s="25"/>
      <c r="AI275" s="48" t="s">
        <v>171</v>
      </c>
      <c r="AJ275" s="45"/>
      <c r="AK275" s="46">
        <v>50.4</v>
      </c>
      <c r="AL275" s="46">
        <v>4.433</v>
      </c>
      <c r="AM275" s="46">
        <v>154.3</v>
      </c>
      <c r="AN275" s="47">
        <v>122</v>
      </c>
    </row>
    <row r="276" spans="1:40" ht="12.75">
      <c r="A276" s="152" t="s">
        <v>1820</v>
      </c>
      <c r="B276" s="152">
        <v>161</v>
      </c>
      <c r="C276" s="66" t="s">
        <v>37</v>
      </c>
      <c r="D276" s="141">
        <v>21318.93393345213</v>
      </c>
      <c r="E276" s="142">
        <v>21318.93393345213</v>
      </c>
      <c r="F276" s="142">
        <v>21318.93393345213</v>
      </c>
      <c r="G276" s="142">
        <v>21318.93393345213</v>
      </c>
      <c r="H276" s="142">
        <v>21318.93393345213</v>
      </c>
      <c r="I276" s="153">
        <f t="shared" si="50"/>
        <v>106594.66966726063</v>
      </c>
      <c r="J276" s="142">
        <v>20068</v>
      </c>
      <c r="K276" s="142">
        <v>20068</v>
      </c>
      <c r="L276" s="142">
        <v>20068</v>
      </c>
      <c r="M276" s="142">
        <v>20068</v>
      </c>
      <c r="N276" s="142">
        <v>20069</v>
      </c>
      <c r="O276" s="153">
        <f t="shared" si="51"/>
        <v>100341</v>
      </c>
      <c r="P276" s="153">
        <f t="shared" si="52"/>
        <v>-6253.669667260634</v>
      </c>
      <c r="Q276" s="154">
        <f t="shared" si="53"/>
        <v>-0.05866775221295497</v>
      </c>
      <c r="R276" s="155">
        <f t="shared" si="54"/>
        <v>4014</v>
      </c>
      <c r="S276" s="35" t="s">
        <v>2000</v>
      </c>
      <c r="T276" s="15">
        <v>6031</v>
      </c>
      <c r="U276" s="51" t="s">
        <v>1947</v>
      </c>
      <c r="V276" s="64"/>
      <c r="W276" s="59"/>
      <c r="X276" s="16">
        <v>412919991</v>
      </c>
      <c r="AH276" s="25"/>
      <c r="AI276" s="48"/>
      <c r="AJ276" s="45"/>
      <c r="AK276" s="46"/>
      <c r="AL276" s="46"/>
      <c r="AM276" s="46"/>
      <c r="AN276" s="47"/>
    </row>
    <row r="277" spans="1:40" ht="12.75">
      <c r="A277" s="152" t="s">
        <v>1821</v>
      </c>
      <c r="B277" s="152">
        <v>48</v>
      </c>
      <c r="C277" s="66" t="s">
        <v>38</v>
      </c>
      <c r="D277" s="141">
        <v>297979.2</v>
      </c>
      <c r="E277" s="142">
        <v>297979.2</v>
      </c>
      <c r="F277" s="142">
        <v>297979.2</v>
      </c>
      <c r="G277" s="142">
        <v>297979.2</v>
      </c>
      <c r="H277" s="142">
        <v>297979.2</v>
      </c>
      <c r="I277" s="153">
        <f t="shared" si="50"/>
        <v>1489896</v>
      </c>
      <c r="J277" s="142">
        <v>273157</v>
      </c>
      <c r="K277" s="142">
        <v>273157</v>
      </c>
      <c r="L277" s="142">
        <v>273158</v>
      </c>
      <c r="M277" s="142">
        <v>273158</v>
      </c>
      <c r="N277" s="142">
        <v>273158</v>
      </c>
      <c r="O277" s="153">
        <f t="shared" si="51"/>
        <v>1365788</v>
      </c>
      <c r="P277" s="153">
        <f t="shared" si="52"/>
        <v>-124108</v>
      </c>
      <c r="Q277" s="154">
        <f t="shared" si="53"/>
        <v>-0.08329977394395313</v>
      </c>
      <c r="R277" s="155">
        <f t="shared" si="54"/>
        <v>54632</v>
      </c>
      <c r="S277" s="35" t="s">
        <v>2001</v>
      </c>
      <c r="T277" s="15">
        <v>5060</v>
      </c>
      <c r="U277" s="51" t="s">
        <v>2002</v>
      </c>
      <c r="V277" s="64"/>
      <c r="W277" s="59"/>
      <c r="X277" s="16">
        <v>402733607</v>
      </c>
      <c r="AH277" s="25"/>
      <c r="AI277" s="48" t="s">
        <v>172</v>
      </c>
      <c r="AJ277" s="45"/>
      <c r="AK277" s="46">
        <v>50.45</v>
      </c>
      <c r="AL277" s="46">
        <v>4.6160000000000005</v>
      </c>
      <c r="AM277" s="46">
        <v>167.765</v>
      </c>
      <c r="AN277" s="47">
        <v>126.365</v>
      </c>
    </row>
    <row r="278" spans="1:40" ht="12.75">
      <c r="A278" s="152" t="s">
        <v>1822</v>
      </c>
      <c r="B278" s="152">
        <v>182</v>
      </c>
      <c r="C278" s="66" t="s">
        <v>39</v>
      </c>
      <c r="D278" s="141">
        <v>6464.578927644356</v>
      </c>
      <c r="E278" s="142">
        <v>6464.578927644356</v>
      </c>
      <c r="F278" s="142">
        <v>6464.578927644356</v>
      </c>
      <c r="G278" s="142">
        <v>6464.578927644356</v>
      </c>
      <c r="H278" s="142">
        <v>6464.578927644356</v>
      </c>
      <c r="I278" s="153">
        <f t="shared" si="50"/>
        <v>32322.894638221776</v>
      </c>
      <c r="J278" s="142">
        <v>5729</v>
      </c>
      <c r="K278" s="142">
        <v>5730</v>
      </c>
      <c r="L278" s="142">
        <v>5730</v>
      </c>
      <c r="M278" s="142">
        <v>5730</v>
      </c>
      <c r="N278" s="142">
        <v>5730</v>
      </c>
      <c r="O278" s="153">
        <f t="shared" si="51"/>
        <v>28649</v>
      </c>
      <c r="P278" s="153">
        <f t="shared" si="52"/>
        <v>-3673.8946382217764</v>
      </c>
      <c r="Q278" s="154">
        <f t="shared" si="53"/>
        <v>-0.11366230281484138</v>
      </c>
      <c r="R278" s="155">
        <f t="shared" si="54"/>
        <v>1146</v>
      </c>
      <c r="S278" s="35" t="s">
        <v>2003</v>
      </c>
      <c r="T278" s="15">
        <v>5660</v>
      </c>
      <c r="U278" s="51" t="s">
        <v>2004</v>
      </c>
      <c r="V278" s="64"/>
      <c r="W278" s="59"/>
      <c r="X278" s="16">
        <v>417528976</v>
      </c>
      <c r="AH278" s="25"/>
      <c r="AI278" s="48"/>
      <c r="AJ278" s="45"/>
      <c r="AK278" s="46"/>
      <c r="AL278" s="46"/>
      <c r="AM278" s="46"/>
      <c r="AN278" s="47"/>
    </row>
    <row r="279" spans="1:40" ht="12.75">
      <c r="A279" s="152" t="s">
        <v>1823</v>
      </c>
      <c r="B279" s="152">
        <v>146</v>
      </c>
      <c r="C279" s="66" t="s">
        <v>40</v>
      </c>
      <c r="D279" s="141">
        <v>35430.28704486321</v>
      </c>
      <c r="E279" s="142">
        <v>35430.28704486321</v>
      </c>
      <c r="F279" s="142">
        <v>35430.28704486321</v>
      </c>
      <c r="G279" s="142">
        <v>35430.28704486321</v>
      </c>
      <c r="H279" s="142">
        <v>35430.28704486321</v>
      </c>
      <c r="I279" s="153">
        <f t="shared" si="50"/>
        <v>177151.43522431605</v>
      </c>
      <c r="J279" s="142">
        <v>32657</v>
      </c>
      <c r="K279" s="142">
        <v>32657</v>
      </c>
      <c r="L279" s="142">
        <v>32657</v>
      </c>
      <c r="M279" s="142">
        <v>32657</v>
      </c>
      <c r="N279" s="142">
        <v>32657</v>
      </c>
      <c r="O279" s="153">
        <f t="shared" si="51"/>
        <v>163285</v>
      </c>
      <c r="P279" s="153">
        <f t="shared" si="52"/>
        <v>-13866.435224316054</v>
      </c>
      <c r="Q279" s="154">
        <f t="shared" si="53"/>
        <v>-0.0782744729488521</v>
      </c>
      <c r="R279" s="155">
        <f t="shared" si="54"/>
        <v>6531</v>
      </c>
      <c r="S279" s="35" t="s">
        <v>2005</v>
      </c>
      <c r="T279" s="15">
        <v>4801</v>
      </c>
      <c r="U279" s="51" t="s">
        <v>2006</v>
      </c>
      <c r="V279" s="64"/>
      <c r="W279" s="59"/>
      <c r="X279" s="16">
        <v>405681516</v>
      </c>
      <c r="AH279" s="25"/>
      <c r="AI279" s="48" t="s">
        <v>173</v>
      </c>
      <c r="AJ279" s="45"/>
      <c r="AK279" s="46">
        <v>0</v>
      </c>
      <c r="AL279" s="46">
        <v>0</v>
      </c>
      <c r="AM279" s="46">
        <v>257.8</v>
      </c>
      <c r="AN279" s="47">
        <v>143.8</v>
      </c>
    </row>
    <row r="280" spans="1:40" ht="12.75">
      <c r="A280" s="152" t="s">
        <v>1824</v>
      </c>
      <c r="B280" s="152">
        <v>197</v>
      </c>
      <c r="C280" s="66" t="s">
        <v>41</v>
      </c>
      <c r="D280" s="141">
        <v>27415</v>
      </c>
      <c r="E280" s="142">
        <v>27414.8</v>
      </c>
      <c r="F280" s="142">
        <v>27414.8</v>
      </c>
      <c r="G280" s="142">
        <v>27414.8</v>
      </c>
      <c r="H280" s="142">
        <v>27414.8</v>
      </c>
      <c r="I280" s="153">
        <f t="shared" si="50"/>
        <v>137074.2</v>
      </c>
      <c r="J280" s="142">
        <v>24643</v>
      </c>
      <c r="K280" s="142">
        <v>24644</v>
      </c>
      <c r="L280" s="142">
        <v>24644</v>
      </c>
      <c r="M280" s="142">
        <v>24644</v>
      </c>
      <c r="N280" s="142">
        <v>24644</v>
      </c>
      <c r="O280" s="153">
        <f t="shared" si="51"/>
        <v>123219</v>
      </c>
      <c r="P280" s="153">
        <f t="shared" si="52"/>
        <v>-13855.200000000012</v>
      </c>
      <c r="Q280" s="154">
        <f t="shared" si="53"/>
        <v>-0.10107810222492643</v>
      </c>
      <c r="R280" s="155">
        <f t="shared" si="54"/>
        <v>4929</v>
      </c>
      <c r="S280" s="35" t="s">
        <v>2007</v>
      </c>
      <c r="T280" s="15">
        <v>4400</v>
      </c>
      <c r="U280" s="51" t="s">
        <v>2008</v>
      </c>
      <c r="V280" s="64"/>
      <c r="W280" s="59"/>
      <c r="X280" s="16">
        <v>423596525</v>
      </c>
      <c r="AH280" s="25"/>
      <c r="AI280" s="48" t="s">
        <v>174</v>
      </c>
      <c r="AJ280" s="45"/>
      <c r="AK280" s="46">
        <v>0</v>
      </c>
      <c r="AL280" s="46">
        <v>0</v>
      </c>
      <c r="AM280" s="46">
        <v>225.7</v>
      </c>
      <c r="AN280" s="47">
        <v>142.3</v>
      </c>
    </row>
    <row r="281" spans="1:40" ht="12.75">
      <c r="A281" s="152" t="s">
        <v>1825</v>
      </c>
      <c r="B281" s="152">
        <v>256</v>
      </c>
      <c r="C281" s="66" t="s">
        <v>42</v>
      </c>
      <c r="D281" s="141">
        <v>44328.080973994314</v>
      </c>
      <c r="E281" s="142">
        <v>44328.080973994314</v>
      </c>
      <c r="F281" s="142">
        <v>44328.080973994314</v>
      </c>
      <c r="G281" s="142">
        <v>44328.080973994314</v>
      </c>
      <c r="H281" s="142">
        <v>44328.080973994314</v>
      </c>
      <c r="I281" s="153">
        <f t="shared" si="50"/>
        <v>221640.40486997156</v>
      </c>
      <c r="J281" s="142">
        <v>40073</v>
      </c>
      <c r="K281" s="142">
        <v>40073</v>
      </c>
      <c r="L281" s="142">
        <v>40074</v>
      </c>
      <c r="M281" s="142">
        <v>40074</v>
      </c>
      <c r="N281" s="142">
        <v>40074</v>
      </c>
      <c r="O281" s="153">
        <f t="shared" si="51"/>
        <v>200368</v>
      </c>
      <c r="P281" s="153">
        <f t="shared" si="52"/>
        <v>-21272.404869971564</v>
      </c>
      <c r="Q281" s="154">
        <f t="shared" si="53"/>
        <v>-0.0959771070732853</v>
      </c>
      <c r="R281" s="155">
        <f t="shared" si="54"/>
        <v>8015</v>
      </c>
      <c r="S281" s="35" t="s">
        <v>2009</v>
      </c>
      <c r="T281" s="15">
        <v>6800</v>
      </c>
      <c r="U281" s="51" t="s">
        <v>2010</v>
      </c>
      <c r="V281" s="64"/>
      <c r="W281" s="59"/>
      <c r="X281" s="16">
        <v>442442140</v>
      </c>
      <c r="AH281" s="25"/>
      <c r="AI281" s="48"/>
      <c r="AJ281" s="45"/>
      <c r="AK281" s="46"/>
      <c r="AL281" s="46"/>
      <c r="AM281" s="46"/>
      <c r="AN281" s="47"/>
    </row>
    <row r="282" spans="1:40" ht="12.75">
      <c r="A282" s="152" t="s">
        <v>1826</v>
      </c>
      <c r="B282" s="152">
        <v>62</v>
      </c>
      <c r="C282" s="66" t="s">
        <v>43</v>
      </c>
      <c r="D282" s="141">
        <v>78223.3337671477</v>
      </c>
      <c r="E282" s="142">
        <v>78223.33376714769</v>
      </c>
      <c r="F282" s="142">
        <v>78223.33376714769</v>
      </c>
      <c r="G282" s="142">
        <v>78223.33376714769</v>
      </c>
      <c r="H282" s="142">
        <v>78223.33376714769</v>
      </c>
      <c r="I282" s="153">
        <f t="shared" si="50"/>
        <v>391116.66883573844</v>
      </c>
      <c r="J282" s="142">
        <v>71893</v>
      </c>
      <c r="K282" s="142">
        <v>71893</v>
      </c>
      <c r="L282" s="142">
        <v>71893</v>
      </c>
      <c r="M282" s="142">
        <v>71893</v>
      </c>
      <c r="N282" s="142">
        <v>71893</v>
      </c>
      <c r="O282" s="153">
        <f t="shared" si="51"/>
        <v>359465</v>
      </c>
      <c r="P282" s="153">
        <f t="shared" si="52"/>
        <v>-31651.66883573844</v>
      </c>
      <c r="Q282" s="154">
        <f t="shared" si="53"/>
        <v>-0.08092641239238908</v>
      </c>
      <c r="R282" s="155">
        <f t="shared" si="54"/>
        <v>14379</v>
      </c>
      <c r="S282" s="35" t="s">
        <v>2011</v>
      </c>
      <c r="T282" s="15">
        <v>5190</v>
      </c>
      <c r="U282" s="51" t="s">
        <v>2012</v>
      </c>
      <c r="V282" s="64"/>
      <c r="W282" s="59"/>
      <c r="X282" s="16">
        <v>403147638</v>
      </c>
      <c r="AH282" s="25"/>
      <c r="AI282" s="48" t="s">
        <v>175</v>
      </c>
      <c r="AJ282" s="45"/>
      <c r="AK282" s="46">
        <v>50.45</v>
      </c>
      <c r="AL282" s="46">
        <v>4.666</v>
      </c>
      <c r="AM282" s="46">
        <v>170.9</v>
      </c>
      <c r="AN282" s="47">
        <v>126.35</v>
      </c>
    </row>
    <row r="283" spans="1:40" ht="12.75">
      <c r="A283" s="152" t="s">
        <v>1827</v>
      </c>
      <c r="B283" s="152">
        <v>186</v>
      </c>
      <c r="C283" s="66" t="s">
        <v>44</v>
      </c>
      <c r="D283" s="141">
        <v>14152.735764360003</v>
      </c>
      <c r="E283" s="142">
        <v>14152.73576436</v>
      </c>
      <c r="F283" s="142">
        <v>14152.73576436</v>
      </c>
      <c r="G283" s="142">
        <v>14152.73576436</v>
      </c>
      <c r="H283" s="142">
        <v>14152.73576436</v>
      </c>
      <c r="I283" s="153">
        <f t="shared" si="50"/>
        <v>70763.6788218</v>
      </c>
      <c r="J283" s="142">
        <v>12994</v>
      </c>
      <c r="K283" s="142">
        <v>12995</v>
      </c>
      <c r="L283" s="142">
        <v>12995</v>
      </c>
      <c r="M283" s="142">
        <v>12995</v>
      </c>
      <c r="N283" s="142">
        <v>12995</v>
      </c>
      <c r="O283" s="153">
        <f t="shared" si="51"/>
        <v>64974</v>
      </c>
      <c r="P283" s="153">
        <f t="shared" si="52"/>
        <v>-5789.6788218</v>
      </c>
      <c r="Q283" s="154">
        <f t="shared" si="53"/>
        <v>-0.08181709767209541</v>
      </c>
      <c r="R283" s="155">
        <f t="shared" si="54"/>
        <v>2599</v>
      </c>
      <c r="S283" s="35" t="s">
        <v>2013</v>
      </c>
      <c r="T283" s="15">
        <v>6041</v>
      </c>
      <c r="U283" s="51" t="s">
        <v>1903</v>
      </c>
      <c r="V283" s="64"/>
      <c r="W283" s="59"/>
      <c r="X283" s="16">
        <v>418217577</v>
      </c>
      <c r="AH283" s="25"/>
      <c r="AI283" s="48" t="s">
        <v>176</v>
      </c>
      <c r="AJ283" s="45"/>
      <c r="AK283" s="46">
        <v>0</v>
      </c>
      <c r="AL283" s="46">
        <v>0</v>
      </c>
      <c r="AM283" s="46">
        <v>155.025</v>
      </c>
      <c r="AN283" s="47">
        <v>127.545</v>
      </c>
    </row>
    <row r="284" spans="1:40" ht="12.75">
      <c r="A284" s="152" t="s">
        <v>1828</v>
      </c>
      <c r="B284" s="152">
        <v>193</v>
      </c>
      <c r="C284" s="66" t="s">
        <v>45</v>
      </c>
      <c r="D284" s="141">
        <v>9400.2674046128</v>
      </c>
      <c r="E284" s="142">
        <v>9400.2674046128</v>
      </c>
      <c r="F284" s="142">
        <v>9400.2674046128</v>
      </c>
      <c r="G284" s="142">
        <v>9400.2674046128</v>
      </c>
      <c r="H284" s="142">
        <v>9400.2674046128</v>
      </c>
      <c r="I284" s="153">
        <f t="shared" si="50"/>
        <v>47001.337023064</v>
      </c>
      <c r="J284" s="142">
        <v>8491</v>
      </c>
      <c r="K284" s="142">
        <v>8491</v>
      </c>
      <c r="L284" s="142">
        <v>8491</v>
      </c>
      <c r="M284" s="142">
        <v>8492</v>
      </c>
      <c r="N284" s="142">
        <v>8492</v>
      </c>
      <c r="O284" s="153">
        <f t="shared" si="51"/>
        <v>42457</v>
      </c>
      <c r="P284" s="153">
        <f t="shared" si="52"/>
        <v>-4544.337023063999</v>
      </c>
      <c r="Q284" s="154">
        <f t="shared" si="53"/>
        <v>-0.09668527133247402</v>
      </c>
      <c r="R284" s="155">
        <f t="shared" si="54"/>
        <v>1698</v>
      </c>
      <c r="S284" s="35" t="s">
        <v>2014</v>
      </c>
      <c r="T284" s="15">
        <v>4900</v>
      </c>
      <c r="U284" s="51" t="s">
        <v>2015</v>
      </c>
      <c r="V284" s="64"/>
      <c r="W284" s="59"/>
      <c r="X284" s="16">
        <v>420834005</v>
      </c>
      <c r="AH284" s="25"/>
      <c r="AI284" s="48"/>
      <c r="AJ284" s="45"/>
      <c r="AK284" s="46"/>
      <c r="AL284" s="46"/>
      <c r="AM284" s="46"/>
      <c r="AN284" s="47"/>
    </row>
    <row r="285" spans="1:40" ht="12.75">
      <c r="A285" s="152" t="s">
        <v>1829</v>
      </c>
      <c r="B285" s="152">
        <v>280</v>
      </c>
      <c r="C285" s="66" t="s">
        <v>46</v>
      </c>
      <c r="D285" s="141">
        <v>31836.4842002906</v>
      </c>
      <c r="E285" s="142">
        <v>31836.4842002906</v>
      </c>
      <c r="F285" s="142">
        <v>31836.4842002906</v>
      </c>
      <c r="G285" s="142">
        <v>31836.4842002906</v>
      </c>
      <c r="H285" s="142">
        <v>31836.4842002906</v>
      </c>
      <c r="I285" s="153">
        <f t="shared" si="50"/>
        <v>159182.421001453</v>
      </c>
      <c r="J285" s="142">
        <v>28918</v>
      </c>
      <c r="K285" s="142">
        <v>28918</v>
      </c>
      <c r="L285" s="142">
        <v>28918</v>
      </c>
      <c r="M285" s="142">
        <v>28919</v>
      </c>
      <c r="N285" s="142">
        <v>28919</v>
      </c>
      <c r="O285" s="153">
        <f t="shared" si="51"/>
        <v>144592</v>
      </c>
      <c r="P285" s="153">
        <f t="shared" si="52"/>
        <v>-14590.42100145301</v>
      </c>
      <c r="Q285" s="154">
        <f t="shared" si="53"/>
        <v>-0.09165849413309168</v>
      </c>
      <c r="R285" s="155">
        <f t="shared" si="54"/>
        <v>5784</v>
      </c>
      <c r="S285" s="35" t="s">
        <v>2016</v>
      </c>
      <c r="T285" s="15">
        <v>6690</v>
      </c>
      <c r="U285" s="51" t="s">
        <v>2017</v>
      </c>
      <c r="V285" s="64"/>
      <c r="W285" s="59"/>
      <c r="X285" s="16">
        <v>456573456</v>
      </c>
      <c r="AH285" s="25"/>
      <c r="AI285" s="48"/>
      <c r="AJ285" s="45"/>
      <c r="AK285" s="46"/>
      <c r="AL285" s="46"/>
      <c r="AM285" s="46"/>
      <c r="AN285" s="47"/>
    </row>
    <row r="286" spans="1:40" ht="12.75">
      <c r="A286" s="152" t="s">
        <v>1830</v>
      </c>
      <c r="B286" s="152">
        <v>303</v>
      </c>
      <c r="C286" s="66" t="s">
        <v>47</v>
      </c>
      <c r="D286" s="141">
        <v>1080650</v>
      </c>
      <c r="E286" s="142">
        <v>1080650</v>
      </c>
      <c r="F286" s="142">
        <v>1080650</v>
      </c>
      <c r="G286" s="142">
        <v>1080650</v>
      </c>
      <c r="H286" s="142">
        <v>1080650</v>
      </c>
      <c r="I286" s="153">
        <f t="shared" si="50"/>
        <v>5403250</v>
      </c>
      <c r="J286" s="142">
        <v>1039918</v>
      </c>
      <c r="K286" s="142">
        <v>1039918</v>
      </c>
      <c r="L286" s="142">
        <v>1039918</v>
      </c>
      <c r="M286" s="142">
        <v>1039919</v>
      </c>
      <c r="N286" s="142">
        <v>1039919</v>
      </c>
      <c r="O286" s="153">
        <f t="shared" si="51"/>
        <v>5199592</v>
      </c>
      <c r="P286" s="153">
        <f t="shared" si="52"/>
        <v>-203658</v>
      </c>
      <c r="Q286" s="154">
        <f t="shared" si="53"/>
        <v>-0.03769175958913617</v>
      </c>
      <c r="R286" s="155">
        <f t="shared" si="54"/>
        <v>207984</v>
      </c>
      <c r="S286" s="35" t="s">
        <v>2018</v>
      </c>
      <c r="T286" s="15">
        <v>4100</v>
      </c>
      <c r="U286" s="51" t="s">
        <v>1873</v>
      </c>
      <c r="V286" s="64"/>
      <c r="W286" s="59"/>
      <c r="X286" s="16">
        <v>471811661</v>
      </c>
      <c r="AH286" s="25"/>
      <c r="AI286" s="48" t="s">
        <v>177</v>
      </c>
      <c r="AJ286" s="45"/>
      <c r="AK286" s="46">
        <v>50.6037</v>
      </c>
      <c r="AL286" s="46">
        <v>5.4904</v>
      </c>
      <c r="AM286" s="46">
        <v>0</v>
      </c>
      <c r="AN286" s="47">
        <v>0</v>
      </c>
    </row>
    <row r="287" spans="1:40" ht="12.75">
      <c r="A287" s="152" t="s">
        <v>1831</v>
      </c>
      <c r="B287" s="152">
        <v>301</v>
      </c>
      <c r="C287" s="66" t="s">
        <v>48</v>
      </c>
      <c r="D287" s="141">
        <v>147667</v>
      </c>
      <c r="E287" s="142">
        <v>147667</v>
      </c>
      <c r="F287" s="142">
        <v>147667</v>
      </c>
      <c r="G287" s="142">
        <v>147667</v>
      </c>
      <c r="H287" s="142">
        <v>147667</v>
      </c>
      <c r="I287" s="153">
        <f t="shared" si="50"/>
        <v>738335</v>
      </c>
      <c r="J287" s="142">
        <v>0</v>
      </c>
      <c r="K287" s="142">
        <v>0</v>
      </c>
      <c r="L287" s="142">
        <v>0</v>
      </c>
      <c r="M287" s="142">
        <v>0</v>
      </c>
      <c r="N287" s="142">
        <v>0</v>
      </c>
      <c r="O287" s="153">
        <v>0</v>
      </c>
      <c r="P287" s="153">
        <f t="shared" si="52"/>
        <v>-738335</v>
      </c>
      <c r="Q287" s="154">
        <f t="shared" si="53"/>
        <v>-1</v>
      </c>
      <c r="R287" s="155">
        <f t="shared" si="54"/>
        <v>0</v>
      </c>
      <c r="S287" s="35" t="s">
        <v>2019</v>
      </c>
      <c r="T287" s="15">
        <v>4031</v>
      </c>
      <c r="U287" s="51" t="s">
        <v>2020</v>
      </c>
      <c r="V287" s="64"/>
      <c r="W287" s="59"/>
      <c r="X287" s="16">
        <v>471811661</v>
      </c>
      <c r="AH287" s="25"/>
      <c r="AI287" s="48" t="s">
        <v>178</v>
      </c>
      <c r="AJ287" s="45"/>
      <c r="AK287" s="46">
        <v>50.6184</v>
      </c>
      <c r="AL287" s="46">
        <v>5.5817000000000005</v>
      </c>
      <c r="AM287" s="46">
        <v>0</v>
      </c>
      <c r="AN287" s="47">
        <v>0</v>
      </c>
    </row>
    <row r="288" spans="1:40" ht="12.75">
      <c r="A288" s="152" t="s">
        <v>1832</v>
      </c>
      <c r="B288" s="152">
        <v>302</v>
      </c>
      <c r="C288" s="66" t="s">
        <v>49</v>
      </c>
      <c r="D288" s="141">
        <v>5454</v>
      </c>
      <c r="E288" s="142">
        <v>5454</v>
      </c>
      <c r="F288" s="142">
        <v>5454</v>
      </c>
      <c r="G288" s="142">
        <v>5454</v>
      </c>
      <c r="H288" s="142">
        <v>5454</v>
      </c>
      <c r="I288" s="153">
        <f t="shared" si="50"/>
        <v>27270</v>
      </c>
      <c r="J288" s="142">
        <v>0</v>
      </c>
      <c r="K288" s="142">
        <v>0</v>
      </c>
      <c r="L288" s="142">
        <v>0</v>
      </c>
      <c r="M288" s="142">
        <v>0</v>
      </c>
      <c r="N288" s="142">
        <v>0</v>
      </c>
      <c r="O288" s="153">
        <v>0</v>
      </c>
      <c r="P288" s="153">
        <f t="shared" si="52"/>
        <v>-27270</v>
      </c>
      <c r="Q288" s="154">
        <f t="shared" si="53"/>
        <v>-1</v>
      </c>
      <c r="R288" s="155">
        <f t="shared" si="54"/>
        <v>0</v>
      </c>
      <c r="S288" s="35" t="s">
        <v>2021</v>
      </c>
      <c r="T288" s="15">
        <v>4020</v>
      </c>
      <c r="U288" s="51" t="s">
        <v>1873</v>
      </c>
      <c r="V288" s="64"/>
      <c r="W288" s="59"/>
      <c r="X288" s="16">
        <v>471811661</v>
      </c>
      <c r="AH288" s="25"/>
      <c r="AI288" s="48"/>
      <c r="AJ288" s="45"/>
      <c r="AK288" s="46"/>
      <c r="AL288" s="46"/>
      <c r="AM288" s="46"/>
      <c r="AN288" s="47"/>
    </row>
    <row r="289" spans="1:40" ht="12.75">
      <c r="A289" s="152" t="s">
        <v>1833</v>
      </c>
      <c r="B289" s="152">
        <v>254</v>
      </c>
      <c r="C289" s="66" t="s">
        <v>50</v>
      </c>
      <c r="D289" s="141">
        <v>45875.79811459002</v>
      </c>
      <c r="E289" s="142">
        <v>45875.79811459002</v>
      </c>
      <c r="F289" s="142">
        <v>45875.79811459002</v>
      </c>
      <c r="G289" s="142">
        <v>45875.79811459002</v>
      </c>
      <c r="H289" s="142">
        <v>45875.79811459002</v>
      </c>
      <c r="I289" s="153">
        <f t="shared" si="50"/>
        <v>229378.9905729501</v>
      </c>
      <c r="J289" s="142">
        <v>64745</v>
      </c>
      <c r="K289" s="142">
        <v>64745</v>
      </c>
      <c r="L289" s="142">
        <v>64745</v>
      </c>
      <c r="M289" s="142">
        <v>64746</v>
      </c>
      <c r="N289" s="142">
        <v>64746</v>
      </c>
      <c r="O289" s="153">
        <f>IF(SUM(J289:N289)&lt;&gt;0,SUM(J289:N289),"")</f>
        <v>323727</v>
      </c>
      <c r="P289" s="153">
        <f t="shared" si="52"/>
        <v>94348.0094270499</v>
      </c>
      <c r="Q289" s="154">
        <f t="shared" si="53"/>
        <v>0.4113193156504196</v>
      </c>
      <c r="R289" s="155">
        <f t="shared" si="54"/>
        <v>12949</v>
      </c>
      <c r="S289" s="35" t="s">
        <v>2022</v>
      </c>
      <c r="T289" s="15">
        <v>7643</v>
      </c>
      <c r="U289" s="51" t="s">
        <v>2023</v>
      </c>
      <c r="V289" s="64"/>
      <c r="W289" s="59"/>
      <c r="X289" s="16">
        <v>861251419</v>
      </c>
      <c r="AH289" s="25"/>
      <c r="AI289" s="48" t="s">
        <v>179</v>
      </c>
      <c r="AJ289" s="45"/>
      <c r="AK289" s="46">
        <v>50.5751</v>
      </c>
      <c r="AL289" s="46">
        <v>3.4755000000000003</v>
      </c>
      <c r="AM289" s="46">
        <v>86.581</v>
      </c>
      <c r="AN289" s="47">
        <v>140.683</v>
      </c>
    </row>
    <row r="290" spans="1:40" ht="12.75">
      <c r="A290" s="152" t="s">
        <v>1834</v>
      </c>
      <c r="B290" s="152">
        <v>231</v>
      </c>
      <c r="C290" s="66" t="s">
        <v>51</v>
      </c>
      <c r="D290" s="141">
        <v>14750.2</v>
      </c>
      <c r="E290" s="142">
        <v>14750.2</v>
      </c>
      <c r="F290" s="142">
        <v>14750.2</v>
      </c>
      <c r="G290" s="142">
        <v>14750.2</v>
      </c>
      <c r="H290" s="142">
        <v>14750.2</v>
      </c>
      <c r="I290" s="153">
        <f t="shared" si="50"/>
        <v>73751</v>
      </c>
      <c r="J290" s="142">
        <v>13521</v>
      </c>
      <c r="K290" s="142">
        <v>13521</v>
      </c>
      <c r="L290" s="142">
        <v>13522</v>
      </c>
      <c r="M290" s="142">
        <v>13522</v>
      </c>
      <c r="N290" s="142">
        <v>13522</v>
      </c>
      <c r="O290" s="153">
        <f>IF(SUM(J290:N290)&lt;&gt;0,SUM(J290:N290),"")</f>
        <v>67608</v>
      </c>
      <c r="P290" s="153">
        <f t="shared" si="52"/>
        <v>-6143</v>
      </c>
      <c r="Q290" s="154">
        <f t="shared" si="53"/>
        <v>-0.08329378584697157</v>
      </c>
      <c r="R290" s="155">
        <f t="shared" si="54"/>
        <v>2704</v>
      </c>
      <c r="S290" s="35" t="s">
        <v>2024</v>
      </c>
      <c r="T290" s="15">
        <v>7784</v>
      </c>
      <c r="U290" s="51" t="s">
        <v>1992</v>
      </c>
      <c r="V290" s="64"/>
      <c r="W290" s="59"/>
      <c r="X290" s="16">
        <v>448850870</v>
      </c>
      <c r="AH290" s="25"/>
      <c r="AI290" s="48" t="s">
        <v>180</v>
      </c>
      <c r="AJ290" s="45"/>
      <c r="AK290" s="46">
        <v>0</v>
      </c>
      <c r="AL290" s="46">
        <v>0</v>
      </c>
      <c r="AM290" s="46">
        <v>48.5</v>
      </c>
      <c r="AN290" s="47">
        <v>159.1</v>
      </c>
    </row>
    <row r="291" spans="1:40" ht="12.75">
      <c r="A291" s="152" t="s">
        <v>1835</v>
      </c>
      <c r="B291" s="152">
        <v>264</v>
      </c>
      <c r="C291" s="66" t="s">
        <v>52</v>
      </c>
      <c r="D291" s="141">
        <v>1115</v>
      </c>
      <c r="E291" s="142">
        <v>1115.4</v>
      </c>
      <c r="F291" s="142">
        <v>1115.4</v>
      </c>
      <c r="G291" s="142">
        <v>1115.4</v>
      </c>
      <c r="H291" s="142">
        <v>1115.4</v>
      </c>
      <c r="I291" s="153">
        <f t="shared" si="50"/>
        <v>5576.6</v>
      </c>
      <c r="J291" s="142">
        <v>952</v>
      </c>
      <c r="K291" s="142">
        <v>952</v>
      </c>
      <c r="L291" s="142">
        <v>952</v>
      </c>
      <c r="M291" s="142">
        <v>952</v>
      </c>
      <c r="N291" s="142">
        <v>953</v>
      </c>
      <c r="O291" s="153">
        <f>IF(SUM(J291:N291)&lt;&gt;0,SUM(J291:N291),"")</f>
        <v>4761</v>
      </c>
      <c r="P291" s="153">
        <f t="shared" si="52"/>
        <v>-815.6000000000004</v>
      </c>
      <c r="Q291" s="154">
        <f t="shared" si="53"/>
        <v>-0.14625398988631072</v>
      </c>
      <c r="R291" s="155">
        <f t="shared" si="54"/>
        <v>190</v>
      </c>
      <c r="S291" s="35" t="s">
        <v>2025</v>
      </c>
      <c r="T291" s="15">
        <v>7011</v>
      </c>
      <c r="U291" s="51" t="s">
        <v>1870</v>
      </c>
      <c r="V291" s="64"/>
      <c r="W291" s="59"/>
      <c r="X291" s="16">
        <v>448850870</v>
      </c>
      <c r="AH291" s="25"/>
      <c r="AI291" s="48"/>
      <c r="AJ291" s="45"/>
      <c r="AK291" s="46"/>
      <c r="AL291" s="46"/>
      <c r="AM291" s="46"/>
      <c r="AN291" s="47"/>
    </row>
    <row r="292" spans="1:40" ht="12.75">
      <c r="A292" s="152" t="s">
        <v>1836</v>
      </c>
      <c r="B292" s="152">
        <v>232</v>
      </c>
      <c r="C292" s="66" t="s">
        <v>53</v>
      </c>
      <c r="D292" s="141">
        <v>50800</v>
      </c>
      <c r="E292" s="142">
        <v>50800</v>
      </c>
      <c r="F292" s="142">
        <v>50800</v>
      </c>
      <c r="G292" s="142">
        <v>50800</v>
      </c>
      <c r="H292" s="142">
        <v>50800</v>
      </c>
      <c r="I292" s="153">
        <f t="shared" si="50"/>
        <v>254000</v>
      </c>
      <c r="J292" s="156" t="s">
        <v>530</v>
      </c>
      <c r="K292" s="142"/>
      <c r="L292" s="142"/>
      <c r="M292" s="142"/>
      <c r="N292" s="142"/>
      <c r="O292" s="153"/>
      <c r="P292" s="153"/>
      <c r="Q292" s="154"/>
      <c r="R292" s="155"/>
      <c r="S292" s="35" t="s">
        <v>2026</v>
      </c>
      <c r="T292" s="15">
        <v>7940</v>
      </c>
      <c r="U292" s="51" t="s">
        <v>2027</v>
      </c>
      <c r="V292" s="64"/>
      <c r="W292" s="59"/>
      <c r="X292" s="16">
        <v>436410522</v>
      </c>
      <c r="AH292" s="25"/>
      <c r="AI292" s="48" t="s">
        <v>181</v>
      </c>
      <c r="AJ292" s="45"/>
      <c r="AK292" s="46">
        <v>50.6</v>
      </c>
      <c r="AL292" s="46">
        <v>3.866</v>
      </c>
      <c r="AM292" s="46">
        <v>113.825</v>
      </c>
      <c r="AN292" s="47">
        <v>142.7</v>
      </c>
    </row>
    <row r="293" spans="1:40" ht="12.75">
      <c r="A293" s="152" t="s">
        <v>1837</v>
      </c>
      <c r="B293" s="152">
        <v>233</v>
      </c>
      <c r="C293" s="66" t="s">
        <v>54</v>
      </c>
      <c r="D293" s="141">
        <v>30470.078893859998</v>
      </c>
      <c r="E293" s="142">
        <v>30470.07889386</v>
      </c>
      <c r="F293" s="142">
        <v>30470.07889386</v>
      </c>
      <c r="G293" s="142">
        <v>30470.07889386</v>
      </c>
      <c r="H293" s="142">
        <v>30470.07889386</v>
      </c>
      <c r="I293" s="153">
        <f t="shared" si="50"/>
        <v>152350.3944693</v>
      </c>
      <c r="J293" s="142">
        <v>27428</v>
      </c>
      <c r="K293" s="142">
        <v>27428</v>
      </c>
      <c r="L293" s="142">
        <v>27428</v>
      </c>
      <c r="M293" s="142">
        <v>27428</v>
      </c>
      <c r="N293" s="142">
        <v>27429</v>
      </c>
      <c r="O293" s="153">
        <f aca="true" t="shared" si="55" ref="O293:O309">IF(SUM(J293:N293)&lt;&gt;0,SUM(J293:N293),"")</f>
        <v>137141</v>
      </c>
      <c r="P293" s="153">
        <f aca="true" t="shared" si="56" ref="P293:P309">IF(SUM(D293:I293)&gt;0,O293-I293,"")</f>
        <v>-15209.394469299994</v>
      </c>
      <c r="Q293" s="154">
        <f aca="true" t="shared" si="57" ref="Q293:Q309">IF(P293&lt;&gt;"",P293/I293,"")</f>
        <v>-0.09983167107824474</v>
      </c>
      <c r="R293" s="155">
        <f aca="true" t="shared" si="58" ref="R293:R309">ROUND(O293*4%,0)</f>
        <v>5486</v>
      </c>
      <c r="S293" s="35" t="s">
        <v>2028</v>
      </c>
      <c r="T293" s="15">
        <v>4250</v>
      </c>
      <c r="U293" s="51" t="s">
        <v>2029</v>
      </c>
      <c r="V293" s="64"/>
      <c r="W293" s="59"/>
      <c r="X293" s="16">
        <v>436410522</v>
      </c>
      <c r="AH293" s="25"/>
      <c r="AI293" s="48"/>
      <c r="AJ293" s="45"/>
      <c r="AK293" s="46"/>
      <c r="AL293" s="46"/>
      <c r="AM293" s="46"/>
      <c r="AN293" s="47"/>
    </row>
    <row r="294" spans="1:40" ht="12.75">
      <c r="A294" s="152" t="s">
        <v>1838</v>
      </c>
      <c r="B294" s="152">
        <v>234</v>
      </c>
      <c r="C294" s="66" t="s">
        <v>55</v>
      </c>
      <c r="D294" s="141">
        <v>27638.05831042</v>
      </c>
      <c r="E294" s="142">
        <v>27638.05831042</v>
      </c>
      <c r="F294" s="142">
        <v>27638.05831042</v>
      </c>
      <c r="G294" s="142">
        <v>27638.05831042</v>
      </c>
      <c r="H294" s="142">
        <v>27638.05831042</v>
      </c>
      <c r="I294" s="153">
        <f aca="true" t="shared" si="59" ref="I294:I321">IF(SUM(D294:H294)&lt;&gt;0,SUM(D294:H294),"")</f>
        <v>138190.2915521</v>
      </c>
      <c r="J294" s="142">
        <v>25955</v>
      </c>
      <c r="K294" s="142">
        <v>25955</v>
      </c>
      <c r="L294" s="142">
        <v>25956</v>
      </c>
      <c r="M294" s="142">
        <v>25956</v>
      </c>
      <c r="N294" s="142">
        <v>25956</v>
      </c>
      <c r="O294" s="153">
        <f t="shared" si="55"/>
        <v>129778</v>
      </c>
      <c r="P294" s="153">
        <f t="shared" si="56"/>
        <v>-8412.29155210001</v>
      </c>
      <c r="Q294" s="154">
        <f t="shared" si="57"/>
        <v>-0.06087469284286471</v>
      </c>
      <c r="R294" s="155">
        <f t="shared" si="58"/>
        <v>5191</v>
      </c>
      <c r="S294" s="35" t="s">
        <v>2030</v>
      </c>
      <c r="T294" s="15">
        <v>5310</v>
      </c>
      <c r="U294" s="51" t="s">
        <v>2031</v>
      </c>
      <c r="V294" s="64"/>
      <c r="W294" s="59"/>
      <c r="X294" s="16">
        <v>436410522</v>
      </c>
      <c r="AH294" s="25"/>
      <c r="AI294" s="48"/>
      <c r="AJ294" s="45"/>
      <c r="AK294" s="46"/>
      <c r="AL294" s="46"/>
      <c r="AM294" s="46"/>
      <c r="AN294" s="47"/>
    </row>
    <row r="295" spans="1:40" ht="12.75">
      <c r="A295" s="152" t="s">
        <v>1839</v>
      </c>
      <c r="B295" s="152">
        <v>235</v>
      </c>
      <c r="C295" s="66" t="s">
        <v>56</v>
      </c>
      <c r="D295" s="141">
        <v>84908.44445392</v>
      </c>
      <c r="E295" s="142">
        <v>84908.44445392</v>
      </c>
      <c r="F295" s="142">
        <v>84908.44445392</v>
      </c>
      <c r="G295" s="142">
        <v>84908.44445392</v>
      </c>
      <c r="H295" s="142">
        <v>84908.44445392</v>
      </c>
      <c r="I295" s="153">
        <f t="shared" si="59"/>
        <v>424542.2222696</v>
      </c>
      <c r="J295" s="142">
        <v>96987</v>
      </c>
      <c r="K295" s="142">
        <v>96987</v>
      </c>
      <c r="L295" s="142">
        <v>96987</v>
      </c>
      <c r="M295" s="142">
        <v>96988</v>
      </c>
      <c r="N295" s="142">
        <v>96988</v>
      </c>
      <c r="O295" s="153">
        <f t="shared" si="55"/>
        <v>484937</v>
      </c>
      <c r="P295" s="153">
        <f t="shared" si="56"/>
        <v>60394.777730399976</v>
      </c>
      <c r="Q295" s="154">
        <f t="shared" si="57"/>
        <v>0.14225858951679735</v>
      </c>
      <c r="R295" s="155">
        <f t="shared" si="58"/>
        <v>19397</v>
      </c>
      <c r="S295" s="35" t="s">
        <v>2032</v>
      </c>
      <c r="T295" s="15">
        <v>4520</v>
      </c>
      <c r="U295" s="51" t="s">
        <v>2033</v>
      </c>
      <c r="V295" s="64"/>
      <c r="W295" s="59"/>
      <c r="X295" s="16">
        <v>436410522</v>
      </c>
      <c r="AH295" s="25"/>
      <c r="AI295" s="48" t="s">
        <v>182</v>
      </c>
      <c r="AJ295" s="45"/>
      <c r="AK295" s="46">
        <v>50.533</v>
      </c>
      <c r="AL295" s="46">
        <v>5.2</v>
      </c>
      <c r="AM295" s="46">
        <v>209.46</v>
      </c>
      <c r="AN295" s="47">
        <v>135.6</v>
      </c>
    </row>
    <row r="296" spans="1:40" ht="12.75">
      <c r="A296" s="152" t="s">
        <v>1840</v>
      </c>
      <c r="B296" s="152">
        <v>59</v>
      </c>
      <c r="C296" s="66" t="s">
        <v>57</v>
      </c>
      <c r="D296" s="141">
        <v>15650.4</v>
      </c>
      <c r="E296" s="142">
        <v>15650.4</v>
      </c>
      <c r="F296" s="142">
        <v>15650.4</v>
      </c>
      <c r="G296" s="142">
        <v>15650.4</v>
      </c>
      <c r="H296" s="142">
        <v>15650.4</v>
      </c>
      <c r="I296" s="153">
        <f t="shared" si="59"/>
        <v>78252</v>
      </c>
      <c r="J296" s="142">
        <v>14346</v>
      </c>
      <c r="K296" s="142">
        <v>14347</v>
      </c>
      <c r="L296" s="142">
        <v>14347</v>
      </c>
      <c r="M296" s="142">
        <v>14347</v>
      </c>
      <c r="N296" s="142">
        <v>14347</v>
      </c>
      <c r="O296" s="153">
        <f t="shared" si="55"/>
        <v>71734</v>
      </c>
      <c r="P296" s="153">
        <f t="shared" si="56"/>
        <v>-6518</v>
      </c>
      <c r="Q296" s="154">
        <f t="shared" si="57"/>
        <v>-0.08329499565506313</v>
      </c>
      <c r="R296" s="155">
        <f t="shared" si="58"/>
        <v>2869</v>
      </c>
      <c r="S296" s="35" t="s">
        <v>2034</v>
      </c>
      <c r="T296" s="15">
        <v>1420</v>
      </c>
      <c r="U296" s="51" t="s">
        <v>2035</v>
      </c>
      <c r="V296" s="64"/>
      <c r="W296" s="59"/>
      <c r="X296" s="16">
        <v>403096168</v>
      </c>
      <c r="AH296" s="25"/>
      <c r="AI296" s="48" t="s">
        <v>183</v>
      </c>
      <c r="AJ296" s="45"/>
      <c r="AK296" s="46">
        <v>50.683</v>
      </c>
      <c r="AL296" s="46">
        <v>4.35</v>
      </c>
      <c r="AM296" s="46">
        <v>148.25</v>
      </c>
      <c r="AN296" s="47">
        <v>153.45</v>
      </c>
    </row>
    <row r="297" spans="1:40" ht="12.75">
      <c r="A297" s="152" t="s">
        <v>1841</v>
      </c>
      <c r="B297" s="152">
        <v>151</v>
      </c>
      <c r="C297" s="66" t="s">
        <v>58</v>
      </c>
      <c r="D297" s="141">
        <v>6291</v>
      </c>
      <c r="E297" s="142">
        <v>6291</v>
      </c>
      <c r="F297" s="142">
        <v>6291</v>
      </c>
      <c r="G297" s="142">
        <v>6291</v>
      </c>
      <c r="H297" s="142">
        <v>6291</v>
      </c>
      <c r="I297" s="153">
        <f t="shared" si="59"/>
        <v>31455</v>
      </c>
      <c r="J297" s="142">
        <v>6078</v>
      </c>
      <c r="K297" s="142">
        <v>6078</v>
      </c>
      <c r="L297" s="142">
        <v>6079</v>
      </c>
      <c r="M297" s="142">
        <v>6079</v>
      </c>
      <c r="N297" s="142">
        <v>6079</v>
      </c>
      <c r="O297" s="153">
        <f t="shared" si="55"/>
        <v>30393</v>
      </c>
      <c r="P297" s="153">
        <f t="shared" si="56"/>
        <v>-1062</v>
      </c>
      <c r="Q297" s="154">
        <f t="shared" si="57"/>
        <v>-0.03376251788268956</v>
      </c>
      <c r="R297" s="155">
        <f t="shared" si="58"/>
        <v>1216</v>
      </c>
      <c r="S297" s="35" t="s">
        <v>87</v>
      </c>
      <c r="T297" s="15">
        <v>1348</v>
      </c>
      <c r="U297" s="51" t="s">
        <v>88</v>
      </c>
      <c r="V297" s="64"/>
      <c r="W297" s="59"/>
      <c r="X297" s="16">
        <v>406129003</v>
      </c>
      <c r="AH297" s="25"/>
      <c r="AI297" s="48"/>
      <c r="AJ297" s="45"/>
      <c r="AK297" s="46"/>
      <c r="AL297" s="46"/>
      <c r="AM297" s="46"/>
      <c r="AN297" s="47"/>
    </row>
    <row r="298" spans="1:40" ht="12.75">
      <c r="A298" s="152" t="s">
        <v>1842</v>
      </c>
      <c r="B298" s="152">
        <v>10</v>
      </c>
      <c r="C298" s="66" t="s">
        <v>59</v>
      </c>
      <c r="D298" s="141">
        <v>16096.2</v>
      </c>
      <c r="E298" s="142">
        <v>16096.2</v>
      </c>
      <c r="F298" s="142">
        <v>16096.2</v>
      </c>
      <c r="G298" s="142">
        <v>16096.2</v>
      </c>
      <c r="H298" s="142">
        <v>16096.2</v>
      </c>
      <c r="I298" s="153">
        <f t="shared" si="59"/>
        <v>80481</v>
      </c>
      <c r="J298" s="142">
        <v>15740</v>
      </c>
      <c r="K298" s="142">
        <v>15740</v>
      </c>
      <c r="L298" s="142">
        <v>15740</v>
      </c>
      <c r="M298" s="142">
        <v>15740</v>
      </c>
      <c r="N298" s="142">
        <v>15741</v>
      </c>
      <c r="O298" s="153">
        <f t="shared" si="55"/>
        <v>78701</v>
      </c>
      <c r="P298" s="153">
        <f t="shared" si="56"/>
        <v>-1780</v>
      </c>
      <c r="Q298" s="154">
        <f t="shared" si="57"/>
        <v>-0.022117021408779712</v>
      </c>
      <c r="R298" s="155">
        <f t="shared" si="58"/>
        <v>3148</v>
      </c>
      <c r="S298" s="35" t="s">
        <v>89</v>
      </c>
      <c r="T298" s="15">
        <v>4102</v>
      </c>
      <c r="U298" s="51" t="s">
        <v>90</v>
      </c>
      <c r="V298" s="64"/>
      <c r="W298" s="59"/>
      <c r="X298" s="16">
        <v>325777171</v>
      </c>
      <c r="AH298" s="25"/>
      <c r="AI298" s="48"/>
      <c r="AJ298" s="45"/>
      <c r="AK298" s="46"/>
      <c r="AL298" s="46"/>
      <c r="AM298" s="46"/>
      <c r="AN298" s="47"/>
    </row>
    <row r="299" spans="1:40" ht="12.75">
      <c r="A299" s="152" t="s">
        <v>1843</v>
      </c>
      <c r="B299" s="152">
        <v>249</v>
      </c>
      <c r="C299" s="66" t="s">
        <v>92</v>
      </c>
      <c r="D299" s="141">
        <v>26481.111308330797</v>
      </c>
      <c r="E299" s="142">
        <v>26481.1113083308</v>
      </c>
      <c r="F299" s="142">
        <v>26481.1113083308</v>
      </c>
      <c r="G299" s="142">
        <v>26481.1113083308</v>
      </c>
      <c r="H299" s="142">
        <v>26481.1113083308</v>
      </c>
      <c r="I299" s="153">
        <f t="shared" si="59"/>
        <v>132405.556541654</v>
      </c>
      <c r="J299" s="142">
        <v>23876</v>
      </c>
      <c r="K299" s="142">
        <v>23876</v>
      </c>
      <c r="L299" s="142">
        <v>23876</v>
      </c>
      <c r="M299" s="142">
        <v>23876</v>
      </c>
      <c r="N299" s="142">
        <v>23876</v>
      </c>
      <c r="O299" s="153">
        <f t="shared" si="55"/>
        <v>119380</v>
      </c>
      <c r="P299" s="153">
        <f t="shared" si="56"/>
        <v>-13025.55654165399</v>
      </c>
      <c r="Q299" s="154">
        <f t="shared" si="57"/>
        <v>-0.09837620778064725</v>
      </c>
      <c r="R299" s="155">
        <f t="shared" si="58"/>
        <v>4775</v>
      </c>
      <c r="S299" s="35" t="s">
        <v>91</v>
      </c>
      <c r="T299" s="15">
        <v>4711</v>
      </c>
      <c r="U299" s="51" t="s">
        <v>92</v>
      </c>
      <c r="V299" s="64"/>
      <c r="W299" s="59"/>
      <c r="X299" s="16">
        <v>441071668</v>
      </c>
      <c r="AH299" s="25"/>
      <c r="AI299" s="48"/>
      <c r="AJ299" s="45"/>
      <c r="AK299" s="46"/>
      <c r="AL299" s="46"/>
      <c r="AM299" s="46"/>
      <c r="AN299" s="47"/>
    </row>
    <row r="300" spans="1:40" ht="12.75">
      <c r="A300" s="152" t="s">
        <v>1844</v>
      </c>
      <c r="B300" s="152">
        <v>268</v>
      </c>
      <c r="C300" s="66" t="s">
        <v>60</v>
      </c>
      <c r="D300" s="141">
        <v>62357.621900867074</v>
      </c>
      <c r="E300" s="142">
        <v>62357.621900867074</v>
      </c>
      <c r="F300" s="142">
        <v>62357.621900867074</v>
      </c>
      <c r="G300" s="142">
        <v>62357.621900867074</v>
      </c>
      <c r="H300" s="142">
        <v>62357.621900867074</v>
      </c>
      <c r="I300" s="153">
        <f t="shared" si="59"/>
        <v>311788.1095043354</v>
      </c>
      <c r="J300" s="142">
        <v>54071</v>
      </c>
      <c r="K300" s="142">
        <v>54071</v>
      </c>
      <c r="L300" s="142">
        <v>54071</v>
      </c>
      <c r="M300" s="142">
        <v>54071</v>
      </c>
      <c r="N300" s="142">
        <v>54072</v>
      </c>
      <c r="O300" s="153">
        <f t="shared" si="55"/>
        <v>270356</v>
      </c>
      <c r="P300" s="153">
        <f t="shared" si="56"/>
        <v>-41432.109504335385</v>
      </c>
      <c r="Q300" s="154">
        <f t="shared" si="57"/>
        <v>-0.13288547010404603</v>
      </c>
      <c r="R300" s="155">
        <f t="shared" si="58"/>
        <v>10814</v>
      </c>
      <c r="S300" s="35" t="s">
        <v>93</v>
      </c>
      <c r="T300" s="15">
        <v>7740</v>
      </c>
      <c r="U300" s="51" t="s">
        <v>94</v>
      </c>
      <c r="V300" s="64"/>
      <c r="W300" s="59"/>
      <c r="X300" s="16">
        <v>450533425</v>
      </c>
      <c r="AH300" s="25"/>
      <c r="AI300" s="48"/>
      <c r="AJ300" s="45"/>
      <c r="AK300" s="46"/>
      <c r="AL300" s="46"/>
      <c r="AM300" s="46"/>
      <c r="AN300" s="47"/>
    </row>
    <row r="301" spans="1:40" ht="12.75">
      <c r="A301" s="152" t="s">
        <v>1845</v>
      </c>
      <c r="B301" s="152">
        <v>50</v>
      </c>
      <c r="C301" s="66" t="s">
        <v>61</v>
      </c>
      <c r="D301" s="141">
        <v>52288</v>
      </c>
      <c r="E301" s="142">
        <v>52288</v>
      </c>
      <c r="F301" s="142">
        <v>52288</v>
      </c>
      <c r="G301" s="142">
        <v>52288</v>
      </c>
      <c r="H301" s="142">
        <v>52288</v>
      </c>
      <c r="I301" s="153">
        <f t="shared" si="59"/>
        <v>261440</v>
      </c>
      <c r="J301" s="142">
        <v>34475</v>
      </c>
      <c r="K301" s="142">
        <v>34476</v>
      </c>
      <c r="L301" s="142">
        <v>34476</v>
      </c>
      <c r="M301" s="142">
        <v>34476</v>
      </c>
      <c r="N301" s="142">
        <v>34476</v>
      </c>
      <c r="O301" s="153">
        <f t="shared" si="55"/>
        <v>172379</v>
      </c>
      <c r="P301" s="153">
        <f t="shared" si="56"/>
        <v>-89061</v>
      </c>
      <c r="Q301" s="154">
        <f t="shared" si="57"/>
        <v>-0.34065559975520193</v>
      </c>
      <c r="R301" s="155">
        <f t="shared" si="58"/>
        <v>6895</v>
      </c>
      <c r="S301" s="35" t="s">
        <v>95</v>
      </c>
      <c r="T301" s="15">
        <v>4607</v>
      </c>
      <c r="U301" s="51" t="s">
        <v>96</v>
      </c>
      <c r="V301" s="64"/>
      <c r="W301" s="59"/>
      <c r="X301" s="16">
        <v>402954628</v>
      </c>
      <c r="AH301" s="25"/>
      <c r="AI301" s="48"/>
      <c r="AJ301" s="45"/>
      <c r="AK301" s="46"/>
      <c r="AL301" s="46"/>
      <c r="AM301" s="46"/>
      <c r="AN301" s="47"/>
    </row>
    <row r="302" spans="1:40" ht="12.75">
      <c r="A302" s="152" t="s">
        <v>1846</v>
      </c>
      <c r="B302" s="152">
        <v>278</v>
      </c>
      <c r="C302" s="66" t="s">
        <v>62</v>
      </c>
      <c r="D302" s="141">
        <v>15396.772483780001</v>
      </c>
      <c r="E302" s="142">
        <v>15396.772483780001</v>
      </c>
      <c r="F302" s="142">
        <v>15396.772483780001</v>
      </c>
      <c r="G302" s="142">
        <v>15396.772483780001</v>
      </c>
      <c r="H302" s="142">
        <v>15396.772483780001</v>
      </c>
      <c r="I302" s="153">
        <f t="shared" si="59"/>
        <v>76983.86241890001</v>
      </c>
      <c r="J302" s="142">
        <v>14002</v>
      </c>
      <c r="K302" s="142">
        <v>14002</v>
      </c>
      <c r="L302" s="142">
        <v>14002</v>
      </c>
      <c r="M302" s="142">
        <v>14002</v>
      </c>
      <c r="N302" s="142">
        <v>14002</v>
      </c>
      <c r="O302" s="153">
        <f t="shared" si="55"/>
        <v>70010</v>
      </c>
      <c r="P302" s="153">
        <f t="shared" si="56"/>
        <v>-6973.862418900011</v>
      </c>
      <c r="Q302" s="154">
        <f t="shared" si="57"/>
        <v>-0.09058862727557672</v>
      </c>
      <c r="R302" s="155">
        <f t="shared" si="58"/>
        <v>2800</v>
      </c>
      <c r="S302" s="35" t="s">
        <v>97</v>
      </c>
      <c r="T302" s="15">
        <v>7700</v>
      </c>
      <c r="U302" s="51" t="s">
        <v>1915</v>
      </c>
      <c r="V302" s="64"/>
      <c r="W302" s="59"/>
      <c r="X302" s="16">
        <v>448850870</v>
      </c>
      <c r="AH302" s="25"/>
      <c r="AI302" s="48"/>
      <c r="AJ302" s="45"/>
      <c r="AK302" s="46"/>
      <c r="AL302" s="46"/>
      <c r="AM302" s="46"/>
      <c r="AN302" s="47"/>
    </row>
    <row r="303" spans="1:40" ht="12.75">
      <c r="A303" s="152" t="s">
        <v>1847</v>
      </c>
      <c r="B303" s="152">
        <v>104</v>
      </c>
      <c r="C303" s="66" t="s">
        <v>63</v>
      </c>
      <c r="D303" s="141">
        <v>92000</v>
      </c>
      <c r="E303" s="142">
        <v>92000</v>
      </c>
      <c r="F303" s="142">
        <v>92000</v>
      </c>
      <c r="G303" s="142">
        <v>92000</v>
      </c>
      <c r="H303" s="142">
        <v>92000</v>
      </c>
      <c r="I303" s="153">
        <f t="shared" si="59"/>
        <v>460000</v>
      </c>
      <c r="J303" s="142">
        <v>84336</v>
      </c>
      <c r="K303" s="142">
        <v>84336</v>
      </c>
      <c r="L303" s="142">
        <v>84336</v>
      </c>
      <c r="M303" s="142">
        <v>84337</v>
      </c>
      <c r="N303" s="142">
        <v>84337</v>
      </c>
      <c r="O303" s="153">
        <f t="shared" si="55"/>
        <v>421682</v>
      </c>
      <c r="P303" s="153">
        <f t="shared" si="56"/>
        <v>-38318</v>
      </c>
      <c r="Q303" s="154">
        <f t="shared" si="57"/>
        <v>-0.0833</v>
      </c>
      <c r="R303" s="155">
        <f t="shared" si="58"/>
        <v>16867</v>
      </c>
      <c r="S303" s="35" t="s">
        <v>98</v>
      </c>
      <c r="T303" s="15">
        <v>6200</v>
      </c>
      <c r="U303" s="51" t="s">
        <v>99</v>
      </c>
      <c r="V303" s="64"/>
      <c r="W303" s="59"/>
      <c r="X303" s="16">
        <v>413755478</v>
      </c>
      <c r="AH303" s="25"/>
      <c r="AI303" s="48"/>
      <c r="AJ303" s="45"/>
      <c r="AK303" s="46"/>
      <c r="AL303" s="46"/>
      <c r="AM303" s="46"/>
      <c r="AN303" s="47"/>
    </row>
    <row r="304" spans="1:40" ht="12.75">
      <c r="A304" s="152" t="s">
        <v>1848</v>
      </c>
      <c r="B304" s="152">
        <v>3</v>
      </c>
      <c r="C304" s="66" t="s">
        <v>64</v>
      </c>
      <c r="D304" s="141">
        <v>17698</v>
      </c>
      <c r="E304" s="142">
        <v>17698</v>
      </c>
      <c r="F304" s="142">
        <v>17698</v>
      </c>
      <c r="G304" s="142">
        <v>17698</v>
      </c>
      <c r="H304" s="142">
        <v>17698</v>
      </c>
      <c r="I304" s="153">
        <f t="shared" si="59"/>
        <v>88490</v>
      </c>
      <c r="J304" s="142">
        <v>17044</v>
      </c>
      <c r="K304" s="142">
        <v>17044</v>
      </c>
      <c r="L304" s="142">
        <v>17044</v>
      </c>
      <c r="M304" s="142">
        <v>17044</v>
      </c>
      <c r="N304" s="142">
        <v>17045</v>
      </c>
      <c r="O304" s="153">
        <f t="shared" si="55"/>
        <v>85221</v>
      </c>
      <c r="P304" s="153">
        <f t="shared" si="56"/>
        <v>-3269</v>
      </c>
      <c r="Q304" s="154">
        <f t="shared" si="57"/>
        <v>-0.03694202734772291</v>
      </c>
      <c r="R304" s="155">
        <f t="shared" si="58"/>
        <v>3409</v>
      </c>
      <c r="S304" s="35" t="s">
        <v>100</v>
      </c>
      <c r="T304" s="15">
        <v>1348</v>
      </c>
      <c r="U304" s="51" t="s">
        <v>88</v>
      </c>
      <c r="V304" s="64"/>
      <c r="W304" s="59"/>
      <c r="X304" s="16">
        <v>882039509</v>
      </c>
      <c r="AH304" s="25"/>
      <c r="AI304" s="48"/>
      <c r="AJ304" s="45"/>
      <c r="AK304" s="46"/>
      <c r="AL304" s="46"/>
      <c r="AM304" s="46"/>
      <c r="AN304" s="47"/>
    </row>
    <row r="305" spans="1:40" ht="12.75">
      <c r="A305" s="152" t="s">
        <v>1849</v>
      </c>
      <c r="B305" s="152">
        <v>93</v>
      </c>
      <c r="C305" s="66" t="s">
        <v>65</v>
      </c>
      <c r="D305" s="141">
        <v>400952.6666666667</v>
      </c>
      <c r="E305" s="142">
        <v>400952.6666666667</v>
      </c>
      <c r="F305" s="142">
        <v>400952.6666666667</v>
      </c>
      <c r="G305" s="142">
        <v>400952.6666666667</v>
      </c>
      <c r="H305" s="142">
        <v>400952.6666666667</v>
      </c>
      <c r="I305" s="153">
        <f t="shared" si="59"/>
        <v>2004763.3333333335</v>
      </c>
      <c r="J305" s="142">
        <v>400367</v>
      </c>
      <c r="K305" s="142">
        <v>400367</v>
      </c>
      <c r="L305" s="142">
        <v>400368</v>
      </c>
      <c r="M305" s="142">
        <v>400368</v>
      </c>
      <c r="N305" s="142">
        <v>400368</v>
      </c>
      <c r="O305" s="153">
        <f t="shared" si="55"/>
        <v>2001838</v>
      </c>
      <c r="P305" s="153">
        <f t="shared" si="56"/>
        <v>-2925.3333333334886</v>
      </c>
      <c r="Q305" s="154">
        <f t="shared" si="57"/>
        <v>-0.0014591913592461397</v>
      </c>
      <c r="R305" s="155">
        <f t="shared" si="58"/>
        <v>80074</v>
      </c>
      <c r="S305" s="35" t="s">
        <v>101</v>
      </c>
      <c r="T305" s="15">
        <v>5190</v>
      </c>
      <c r="U305" s="51" t="s">
        <v>2012</v>
      </c>
      <c r="V305" s="64"/>
      <c r="W305" s="59"/>
      <c r="X305" s="16">
        <v>403170701</v>
      </c>
      <c r="AH305" s="25"/>
      <c r="AI305" s="48" t="s">
        <v>184</v>
      </c>
      <c r="AJ305" s="45"/>
      <c r="AK305" s="46">
        <v>50.45</v>
      </c>
      <c r="AL305" s="46">
        <v>4.666</v>
      </c>
      <c r="AM305" s="46">
        <v>0</v>
      </c>
      <c r="AN305" s="47">
        <v>0</v>
      </c>
    </row>
    <row r="306" spans="1:40" ht="12.75">
      <c r="A306" s="152" t="s">
        <v>1850</v>
      </c>
      <c r="B306" s="152">
        <v>279</v>
      </c>
      <c r="C306" s="66" t="s">
        <v>66</v>
      </c>
      <c r="D306" s="141">
        <v>25528.4</v>
      </c>
      <c r="E306" s="142">
        <v>25528.4</v>
      </c>
      <c r="F306" s="142">
        <v>25528.4</v>
      </c>
      <c r="G306" s="142">
        <v>25528.4</v>
      </c>
      <c r="H306" s="142">
        <v>25528.4</v>
      </c>
      <c r="I306" s="153">
        <f t="shared" si="59"/>
        <v>127642</v>
      </c>
      <c r="J306" s="142">
        <v>23401</v>
      </c>
      <c r="K306" s="142">
        <v>23402</v>
      </c>
      <c r="L306" s="142">
        <v>23402</v>
      </c>
      <c r="M306" s="142">
        <v>23402</v>
      </c>
      <c r="N306" s="142">
        <v>23402</v>
      </c>
      <c r="O306" s="153">
        <f t="shared" si="55"/>
        <v>117009</v>
      </c>
      <c r="P306" s="153">
        <f t="shared" si="56"/>
        <v>-10633</v>
      </c>
      <c r="Q306" s="154">
        <f t="shared" si="57"/>
        <v>-0.08330330142116231</v>
      </c>
      <c r="R306" s="155">
        <f t="shared" si="58"/>
        <v>4680</v>
      </c>
      <c r="S306" s="35" t="s">
        <v>102</v>
      </c>
      <c r="T306" s="15">
        <v>1300</v>
      </c>
      <c r="U306" s="51" t="s">
        <v>103</v>
      </c>
      <c r="V306" s="64"/>
      <c r="W306" s="59"/>
      <c r="X306" s="16">
        <v>454940985</v>
      </c>
      <c r="AH306" s="25"/>
      <c r="AI306" s="48" t="s">
        <v>185</v>
      </c>
      <c r="AJ306" s="45"/>
      <c r="AK306" s="46">
        <v>50.7352</v>
      </c>
      <c r="AL306" s="46">
        <v>4.5958000000000006</v>
      </c>
      <c r="AM306" s="46">
        <v>0</v>
      </c>
      <c r="AN306" s="47">
        <v>0</v>
      </c>
    </row>
    <row r="307" spans="1:40" ht="12.75">
      <c r="A307" s="152" t="s">
        <v>1851</v>
      </c>
      <c r="B307" s="152">
        <v>103</v>
      </c>
      <c r="C307" s="66" t="s">
        <v>67</v>
      </c>
      <c r="D307" s="141">
        <v>312780.2</v>
      </c>
      <c r="E307" s="142">
        <v>312780.2</v>
      </c>
      <c r="F307" s="142">
        <v>312780.2</v>
      </c>
      <c r="G307" s="142">
        <v>312780.2</v>
      </c>
      <c r="H307" s="142">
        <v>312780.2</v>
      </c>
      <c r="I307" s="153">
        <f t="shared" si="59"/>
        <v>1563901</v>
      </c>
      <c r="J307" s="142">
        <v>286725</v>
      </c>
      <c r="K307" s="142">
        <v>286725</v>
      </c>
      <c r="L307" s="142">
        <v>286726</v>
      </c>
      <c r="M307" s="142">
        <v>286726</v>
      </c>
      <c r="N307" s="142">
        <v>286726</v>
      </c>
      <c r="O307" s="153">
        <f t="shared" si="55"/>
        <v>1433628</v>
      </c>
      <c r="P307" s="153">
        <f t="shared" si="56"/>
        <v>-130273</v>
      </c>
      <c r="Q307" s="154">
        <f t="shared" si="57"/>
        <v>-0.08330002986122523</v>
      </c>
      <c r="R307" s="155">
        <f t="shared" si="58"/>
        <v>57345</v>
      </c>
      <c r="S307" s="35" t="s">
        <v>98</v>
      </c>
      <c r="T307" s="15">
        <v>6200</v>
      </c>
      <c r="U307" s="51" t="s">
        <v>99</v>
      </c>
      <c r="V307" s="64"/>
      <c r="W307" s="59"/>
      <c r="X307" s="16">
        <v>401277914</v>
      </c>
      <c r="AH307" s="25"/>
      <c r="AI307" s="48" t="s">
        <v>186</v>
      </c>
      <c r="AJ307" s="45"/>
      <c r="AK307" s="46">
        <v>50.416000000000004</v>
      </c>
      <c r="AL307" s="46">
        <v>4.533</v>
      </c>
      <c r="AM307" s="46">
        <v>0</v>
      </c>
      <c r="AN307" s="47">
        <v>0</v>
      </c>
    </row>
    <row r="308" spans="1:40" ht="12.75">
      <c r="A308" s="152" t="s">
        <v>1852</v>
      </c>
      <c r="B308" s="152">
        <v>287</v>
      </c>
      <c r="C308" s="66" t="s">
        <v>68</v>
      </c>
      <c r="D308" s="141">
        <v>151973</v>
      </c>
      <c r="E308" s="142">
        <v>151973</v>
      </c>
      <c r="F308" s="142">
        <v>151973</v>
      </c>
      <c r="G308" s="142">
        <v>151973</v>
      </c>
      <c r="H308" s="142">
        <v>151973</v>
      </c>
      <c r="I308" s="153">
        <f t="shared" si="59"/>
        <v>759865</v>
      </c>
      <c r="J308" s="142">
        <v>69691</v>
      </c>
      <c r="K308" s="142" t="s">
        <v>531</v>
      </c>
      <c r="L308" s="142" t="s">
        <v>531</v>
      </c>
      <c r="M308" s="142" t="s">
        <v>531</v>
      </c>
      <c r="N308" s="142" t="s">
        <v>531</v>
      </c>
      <c r="O308" s="153">
        <f t="shared" si="55"/>
        <v>69691</v>
      </c>
      <c r="P308" s="153">
        <f t="shared" si="56"/>
        <v>-690174</v>
      </c>
      <c r="Q308" s="154">
        <f t="shared" si="57"/>
        <v>-0.9082850243135294</v>
      </c>
      <c r="R308" s="155">
        <f t="shared" si="58"/>
        <v>2788</v>
      </c>
      <c r="S308" s="35" t="s">
        <v>104</v>
      </c>
      <c r="T308" s="15">
        <v>6030</v>
      </c>
      <c r="U308" s="51" t="s">
        <v>1964</v>
      </c>
      <c r="V308" s="64"/>
      <c r="W308" s="59"/>
      <c r="X308" s="16">
        <v>460333492</v>
      </c>
      <c r="AH308" s="25"/>
      <c r="AI308" s="48" t="s">
        <v>132</v>
      </c>
      <c r="AJ308" s="45"/>
      <c r="AK308" s="46">
        <v>50.4099</v>
      </c>
      <c r="AL308" s="46">
        <v>4.4229</v>
      </c>
      <c r="AM308" s="46">
        <v>0</v>
      </c>
      <c r="AN308" s="47">
        <v>0</v>
      </c>
    </row>
    <row r="309" spans="1:40" ht="12.75">
      <c r="A309" s="152" t="s">
        <v>1853</v>
      </c>
      <c r="B309" s="152">
        <v>286</v>
      </c>
      <c r="C309" s="66" t="s">
        <v>69</v>
      </c>
      <c r="D309" s="141">
        <v>1489813</v>
      </c>
      <c r="E309" s="142">
        <v>1489813</v>
      </c>
      <c r="F309" s="142">
        <v>1489813</v>
      </c>
      <c r="G309" s="142">
        <v>1489813</v>
      </c>
      <c r="H309" s="142">
        <v>1489813</v>
      </c>
      <c r="I309" s="153">
        <f t="shared" si="59"/>
        <v>7449065</v>
      </c>
      <c r="J309" s="142">
        <v>1365711</v>
      </c>
      <c r="K309" s="142">
        <v>1365711</v>
      </c>
      <c r="L309" s="142">
        <v>1365712</v>
      </c>
      <c r="M309" s="142">
        <v>1365712</v>
      </c>
      <c r="N309" s="142">
        <v>1365712</v>
      </c>
      <c r="O309" s="153">
        <f t="shared" si="55"/>
        <v>6828558</v>
      </c>
      <c r="P309" s="153">
        <f t="shared" si="56"/>
        <v>-620507</v>
      </c>
      <c r="Q309" s="154">
        <f t="shared" si="57"/>
        <v>-0.08329998462894336</v>
      </c>
      <c r="R309" s="155">
        <f t="shared" si="58"/>
        <v>273142</v>
      </c>
      <c r="S309" s="35" t="s">
        <v>104</v>
      </c>
      <c r="T309" s="15">
        <v>6030</v>
      </c>
      <c r="U309" s="51" t="s">
        <v>1964</v>
      </c>
      <c r="V309" s="64"/>
      <c r="W309" s="59"/>
      <c r="X309" s="16">
        <v>460333492</v>
      </c>
      <c r="AH309" s="25"/>
      <c r="AI309" s="48" t="s">
        <v>187</v>
      </c>
      <c r="AJ309" s="45"/>
      <c r="AK309" s="46">
        <v>50.4134</v>
      </c>
      <c r="AL309" s="46">
        <v>4.4115</v>
      </c>
      <c r="AM309" s="46">
        <v>0</v>
      </c>
      <c r="AN309" s="47">
        <v>0</v>
      </c>
    </row>
    <row r="310" spans="1:40" ht="12.75">
      <c r="A310" s="152" t="s">
        <v>1854</v>
      </c>
      <c r="B310" s="152">
        <v>219</v>
      </c>
      <c r="C310" s="66" t="s">
        <v>70</v>
      </c>
      <c r="D310" s="141">
        <v>7190.2</v>
      </c>
      <c r="E310" s="142">
        <v>7190.2</v>
      </c>
      <c r="F310" s="142">
        <v>7190.2</v>
      </c>
      <c r="G310" s="142">
        <v>7190.2</v>
      </c>
      <c r="H310" s="142">
        <v>7190.2</v>
      </c>
      <c r="I310" s="153">
        <f t="shared" si="59"/>
        <v>35951</v>
      </c>
      <c r="J310" s="156" t="s">
        <v>528</v>
      </c>
      <c r="K310" s="142"/>
      <c r="L310" s="142"/>
      <c r="M310" s="142"/>
      <c r="N310" s="142"/>
      <c r="O310" s="153"/>
      <c r="P310" s="153"/>
      <c r="Q310" s="154"/>
      <c r="R310" s="155"/>
      <c r="S310" s="35" t="s">
        <v>105</v>
      </c>
      <c r="T310" s="15">
        <v>4041</v>
      </c>
      <c r="U310" s="51" t="s">
        <v>106</v>
      </c>
      <c r="V310" s="64"/>
      <c r="W310" s="59"/>
      <c r="X310" s="16">
        <v>432618812</v>
      </c>
      <c r="AH310" s="25"/>
      <c r="AI310" s="48"/>
      <c r="AJ310" s="45"/>
      <c r="AK310" s="46"/>
      <c r="AL310" s="46"/>
      <c r="AM310" s="46"/>
      <c r="AN310" s="47"/>
    </row>
    <row r="311" spans="1:40" ht="12.75">
      <c r="A311" s="152" t="s">
        <v>1855</v>
      </c>
      <c r="B311" s="152">
        <v>106</v>
      </c>
      <c r="C311" s="66" t="s">
        <v>71</v>
      </c>
      <c r="D311" s="141">
        <v>15387.2</v>
      </c>
      <c r="E311" s="142">
        <v>15386.945482533487</v>
      </c>
      <c r="F311" s="142">
        <v>15386.945482533487</v>
      </c>
      <c r="G311" s="142">
        <v>15386.945482533487</v>
      </c>
      <c r="H311" s="142">
        <v>15386.945482533487</v>
      </c>
      <c r="I311" s="153">
        <f t="shared" si="59"/>
        <v>76934.98193013394</v>
      </c>
      <c r="J311" s="142">
        <v>13688</v>
      </c>
      <c r="K311" s="142">
        <v>13688</v>
      </c>
      <c r="L311" s="142">
        <v>13689</v>
      </c>
      <c r="M311" s="142">
        <v>13689</v>
      </c>
      <c r="N311" s="142">
        <v>13689</v>
      </c>
      <c r="O311" s="153">
        <f aca="true" t="shared" si="60" ref="O311:O321">IF(SUM(J311:N311)&lt;&gt;0,SUM(J311:N311),"")</f>
        <v>68443</v>
      </c>
      <c r="P311" s="153">
        <f aca="true" t="shared" si="61" ref="P311:P320">IF(SUM(D311:I311)&gt;0,O311-I311,"")</f>
        <v>-8491.981930133945</v>
      </c>
      <c r="Q311" s="154">
        <f aca="true" t="shared" si="62" ref="Q311:Q320">IF(P311&lt;&gt;"",P311/I311,"")</f>
        <v>-0.11037868232484499</v>
      </c>
      <c r="R311" s="155">
        <f>ROUND(O311*4%,0)</f>
        <v>2738</v>
      </c>
      <c r="S311" s="35" t="s">
        <v>107</v>
      </c>
      <c r="T311" s="15">
        <v>4000</v>
      </c>
      <c r="U311" s="51" t="s">
        <v>108</v>
      </c>
      <c r="V311" s="64"/>
      <c r="W311" s="59"/>
      <c r="X311" s="16">
        <v>403940662</v>
      </c>
      <c r="AH311" s="25"/>
      <c r="AI311" s="48" t="s">
        <v>188</v>
      </c>
      <c r="AJ311" s="45"/>
      <c r="AK311" s="46">
        <v>50.613800000000005</v>
      </c>
      <c r="AL311" s="46">
        <v>5.5311</v>
      </c>
      <c r="AM311" s="46">
        <v>0</v>
      </c>
      <c r="AN311" s="47">
        <v>0</v>
      </c>
    </row>
    <row r="312" spans="1:40" ht="12.75">
      <c r="A312" s="152" t="s">
        <v>1856</v>
      </c>
      <c r="B312" s="152">
        <v>108</v>
      </c>
      <c r="C312" s="66" t="s">
        <v>72</v>
      </c>
      <c r="D312" s="141">
        <v>44423</v>
      </c>
      <c r="E312" s="142">
        <v>44423.05519950793</v>
      </c>
      <c r="F312" s="142">
        <v>44423.05519950793</v>
      </c>
      <c r="G312" s="142">
        <v>44423.05519950793</v>
      </c>
      <c r="H312" s="142">
        <v>44423.05519950793</v>
      </c>
      <c r="I312" s="153">
        <f t="shared" si="59"/>
        <v>222115.22079803172</v>
      </c>
      <c r="J312" s="142">
        <v>36986</v>
      </c>
      <c r="K312" s="142">
        <v>36986</v>
      </c>
      <c r="L312" s="142">
        <v>36986</v>
      </c>
      <c r="M312" s="142">
        <v>36987</v>
      </c>
      <c r="N312" s="142">
        <v>36987</v>
      </c>
      <c r="O312" s="153">
        <f t="shared" si="60"/>
        <v>184932</v>
      </c>
      <c r="P312" s="153">
        <f t="shared" si="61"/>
        <v>-37183.22079803172</v>
      </c>
      <c r="Q312" s="154">
        <f t="shared" si="62"/>
        <v>-0.16740510021977395</v>
      </c>
      <c r="R312" s="155">
        <f>ROUND(O312*4%,0)</f>
        <v>7397</v>
      </c>
      <c r="S312" s="35" t="s">
        <v>109</v>
      </c>
      <c r="T312" s="15">
        <v>4101</v>
      </c>
      <c r="U312" s="51" t="s">
        <v>110</v>
      </c>
      <c r="V312" s="64"/>
      <c r="W312" s="59"/>
      <c r="X312" s="16">
        <v>403940662</v>
      </c>
      <c r="AH312" s="25"/>
      <c r="AI312" s="48"/>
      <c r="AJ312" s="45"/>
      <c r="AK312" s="46"/>
      <c r="AL312" s="46"/>
      <c r="AM312" s="46"/>
      <c r="AN312" s="47"/>
    </row>
    <row r="313" spans="1:40" ht="13.5" thickBot="1">
      <c r="A313" s="152" t="s">
        <v>1857</v>
      </c>
      <c r="B313" s="152">
        <v>107</v>
      </c>
      <c r="C313" s="66" t="s">
        <v>73</v>
      </c>
      <c r="D313" s="141">
        <v>16459</v>
      </c>
      <c r="E313" s="142">
        <v>16458.551681160752</v>
      </c>
      <c r="F313" s="142">
        <v>16458.551681160752</v>
      </c>
      <c r="G313" s="142">
        <v>16458.551681160752</v>
      </c>
      <c r="H313" s="142">
        <v>16458.551681160752</v>
      </c>
      <c r="I313" s="153">
        <f t="shared" si="59"/>
        <v>82293.20672464301</v>
      </c>
      <c r="J313" s="142">
        <v>13018</v>
      </c>
      <c r="K313" s="142">
        <v>13018</v>
      </c>
      <c r="L313" s="142">
        <v>13019</v>
      </c>
      <c r="M313" s="142">
        <v>13019</v>
      </c>
      <c r="N313" s="142">
        <v>13019</v>
      </c>
      <c r="O313" s="153">
        <f t="shared" si="60"/>
        <v>65093</v>
      </c>
      <c r="P313" s="153">
        <f t="shared" si="61"/>
        <v>-17200.20672464301</v>
      </c>
      <c r="Q313" s="154">
        <f t="shared" si="62"/>
        <v>-0.20901125875670054</v>
      </c>
      <c r="R313" s="155">
        <f>ROUND(O313*4%,0)</f>
        <v>2604</v>
      </c>
      <c r="S313" s="43" t="s">
        <v>111</v>
      </c>
      <c r="T313" s="44">
        <v>4400</v>
      </c>
      <c r="U313" s="55" t="s">
        <v>2008</v>
      </c>
      <c r="V313" s="184"/>
      <c r="W313" s="186"/>
      <c r="X313" s="188">
        <v>403940662</v>
      </c>
      <c r="AH313" s="25"/>
      <c r="AI313" s="48" t="s">
        <v>189</v>
      </c>
      <c r="AJ313" s="45"/>
      <c r="AK313" s="46">
        <v>50.5875</v>
      </c>
      <c r="AL313" s="46">
        <v>5.4427</v>
      </c>
      <c r="AM313" s="46">
        <v>0</v>
      </c>
      <c r="AN313" s="47">
        <v>0</v>
      </c>
    </row>
    <row r="314" spans="1:40" ht="12.75">
      <c r="A314" s="133" t="s">
        <v>1858</v>
      </c>
      <c r="B314" s="152">
        <v>109</v>
      </c>
      <c r="C314" s="66" t="s">
        <v>74</v>
      </c>
      <c r="D314" s="141">
        <v>27238.8</v>
      </c>
      <c r="E314" s="142">
        <v>27238.8</v>
      </c>
      <c r="F314" s="142">
        <v>27238.8</v>
      </c>
      <c r="G314" s="142">
        <v>27238.8</v>
      </c>
      <c r="H314" s="142">
        <v>27238.8</v>
      </c>
      <c r="I314" s="153">
        <f t="shared" si="59"/>
        <v>136194</v>
      </c>
      <c r="J314" s="142">
        <v>24969</v>
      </c>
      <c r="K314" s="142">
        <v>24970</v>
      </c>
      <c r="L314" s="142">
        <v>24970</v>
      </c>
      <c r="M314" s="142">
        <v>24970</v>
      </c>
      <c r="N314" s="142">
        <v>24970</v>
      </c>
      <c r="O314" s="153">
        <f t="shared" si="60"/>
        <v>124849</v>
      </c>
      <c r="P314" s="153">
        <f t="shared" si="61"/>
        <v>-11345</v>
      </c>
      <c r="Q314" s="154">
        <f t="shared" si="62"/>
        <v>-0.08330029223020104</v>
      </c>
      <c r="R314" s="155">
        <f>ROUND(O314*4%,0)</f>
        <v>4994</v>
      </c>
      <c r="S314" s="33" t="s">
        <v>112</v>
      </c>
      <c r="T314" s="34">
        <v>4400</v>
      </c>
      <c r="U314" s="50" t="s">
        <v>2008</v>
      </c>
      <c r="V314" s="65"/>
      <c r="W314" s="163"/>
      <c r="X314" s="165">
        <v>403940662</v>
      </c>
      <c r="Y314" s="24"/>
      <c r="Z314" s="24"/>
      <c r="AA314" s="24"/>
      <c r="AB314" s="24"/>
      <c r="AC314" s="24"/>
      <c r="AD314" s="24"/>
      <c r="AE314" s="24"/>
      <c r="AF314" s="24"/>
      <c r="AG314" s="24"/>
      <c r="AH314" s="23"/>
      <c r="AI314" s="199" t="s">
        <v>189</v>
      </c>
      <c r="AJ314" s="201"/>
      <c r="AK314" s="202">
        <v>50.5875</v>
      </c>
      <c r="AL314" s="202">
        <v>5.4427</v>
      </c>
      <c r="AM314" s="202">
        <v>0</v>
      </c>
      <c r="AN314" s="207">
        <v>0</v>
      </c>
    </row>
    <row r="315" spans="1:40" ht="12.75">
      <c r="A315" s="133" t="s">
        <v>1859</v>
      </c>
      <c r="B315" s="152">
        <v>105</v>
      </c>
      <c r="C315" s="66" t="s">
        <v>75</v>
      </c>
      <c r="D315" s="141">
        <v>33503</v>
      </c>
      <c r="E315" s="142">
        <v>33503</v>
      </c>
      <c r="F315" s="142">
        <v>33503</v>
      </c>
      <c r="G315" s="142">
        <v>33503</v>
      </c>
      <c r="H315" s="142">
        <v>33503</v>
      </c>
      <c r="I315" s="153">
        <f t="shared" si="59"/>
        <v>167515</v>
      </c>
      <c r="J315" s="142">
        <v>30389</v>
      </c>
      <c r="K315" s="142">
        <v>30389</v>
      </c>
      <c r="L315" s="142">
        <v>30390</v>
      </c>
      <c r="M315" s="142">
        <v>30390</v>
      </c>
      <c r="N315" s="142">
        <v>30390</v>
      </c>
      <c r="O315" s="153">
        <f t="shared" si="60"/>
        <v>151948</v>
      </c>
      <c r="P315" s="153">
        <f t="shared" si="61"/>
        <v>-15567</v>
      </c>
      <c r="Q315" s="154">
        <f t="shared" si="62"/>
        <v>-0.09292899143360296</v>
      </c>
      <c r="R315" s="155">
        <f>ROUND(O315*4%,0)</f>
        <v>6078</v>
      </c>
      <c r="S315" s="35" t="s">
        <v>2007</v>
      </c>
      <c r="T315" s="15">
        <v>4400</v>
      </c>
      <c r="U315" s="51" t="s">
        <v>2008</v>
      </c>
      <c r="V315" s="64"/>
      <c r="W315" s="59"/>
      <c r="X315" s="16">
        <v>403940662</v>
      </c>
      <c r="Y315" s="26"/>
      <c r="Z315" s="26"/>
      <c r="AA315" s="26"/>
      <c r="AB315" s="26"/>
      <c r="AC315" s="26"/>
      <c r="AD315" s="26"/>
      <c r="AE315" s="26"/>
      <c r="AF315" s="26"/>
      <c r="AG315" s="26"/>
      <c r="AH315" s="25"/>
      <c r="AI315" s="48" t="s">
        <v>189</v>
      </c>
      <c r="AJ315" s="45"/>
      <c r="AK315" s="46">
        <v>50.5875</v>
      </c>
      <c r="AL315" s="46">
        <v>5.4427</v>
      </c>
      <c r="AM315" s="46">
        <v>0</v>
      </c>
      <c r="AN315" s="47">
        <v>0</v>
      </c>
    </row>
    <row r="316" spans="1:40" ht="12.75">
      <c r="A316" s="133" t="s">
        <v>1860</v>
      </c>
      <c r="B316" s="152">
        <v>304</v>
      </c>
      <c r="C316" s="66" t="s">
        <v>76</v>
      </c>
      <c r="D316" s="147" t="str">
        <f>J316</f>
        <v>site fusionné avec WAI066P108</v>
      </c>
      <c r="E316" s="142">
        <f>K316</f>
        <v>0</v>
      </c>
      <c r="F316" s="142">
        <f>L316</f>
        <v>0</v>
      </c>
      <c r="G316" s="142">
        <f>M316</f>
        <v>0</v>
      </c>
      <c r="H316" s="142">
        <f>N316</f>
        <v>0</v>
      </c>
      <c r="I316" s="153">
        <f t="shared" si="59"/>
      </c>
      <c r="J316" s="156" t="s">
        <v>532</v>
      </c>
      <c r="K316" s="142"/>
      <c r="L316" s="142"/>
      <c r="M316" s="142"/>
      <c r="N316" s="142"/>
      <c r="O316" s="153">
        <f t="shared" si="60"/>
      </c>
      <c r="P316" s="153">
        <f t="shared" si="61"/>
      </c>
      <c r="Q316" s="154">
        <f t="shared" si="62"/>
      </c>
      <c r="R316" s="155"/>
      <c r="S316" s="35" t="s">
        <v>113</v>
      </c>
      <c r="T316" s="15">
        <v>1330</v>
      </c>
      <c r="U316" s="51" t="s">
        <v>103</v>
      </c>
      <c r="V316" s="64"/>
      <c r="W316" s="59"/>
      <c r="X316" s="16">
        <v>440872918</v>
      </c>
      <c r="Y316" s="26"/>
      <c r="Z316" s="26"/>
      <c r="AA316" s="26"/>
      <c r="AB316" s="26"/>
      <c r="AC316" s="26"/>
      <c r="AD316" s="26"/>
      <c r="AE316" s="26"/>
      <c r="AF316" s="26"/>
      <c r="AG316" s="26"/>
      <c r="AH316" s="25"/>
      <c r="AI316" s="48" t="s">
        <v>190</v>
      </c>
      <c r="AJ316" s="45"/>
      <c r="AK316" s="46">
        <v>50.7295</v>
      </c>
      <c r="AL316" s="46">
        <v>4.5476</v>
      </c>
      <c r="AM316" s="46">
        <v>161.203</v>
      </c>
      <c r="AN316" s="47">
        <v>156.715</v>
      </c>
    </row>
    <row r="317" spans="1:40" ht="12.75">
      <c r="A317" s="133" t="s">
        <v>1861</v>
      </c>
      <c r="B317" s="152">
        <v>204</v>
      </c>
      <c r="C317" s="66" t="s">
        <v>77</v>
      </c>
      <c r="D317" s="141">
        <v>16093</v>
      </c>
      <c r="E317" s="142">
        <v>16093</v>
      </c>
      <c r="F317" s="142">
        <v>16093</v>
      </c>
      <c r="G317" s="142">
        <v>16093</v>
      </c>
      <c r="H317" s="142">
        <v>16093</v>
      </c>
      <c r="I317" s="153">
        <f t="shared" si="59"/>
        <v>80465</v>
      </c>
      <c r="J317" s="142">
        <v>11525</v>
      </c>
      <c r="K317" s="142">
        <v>11525</v>
      </c>
      <c r="L317" s="142">
        <v>11526</v>
      </c>
      <c r="M317" s="142">
        <v>11526</v>
      </c>
      <c r="N317" s="142">
        <v>11526</v>
      </c>
      <c r="O317" s="153">
        <f t="shared" si="60"/>
        <v>57628</v>
      </c>
      <c r="P317" s="153">
        <f t="shared" si="61"/>
        <v>-22837</v>
      </c>
      <c r="Q317" s="154">
        <f t="shared" si="62"/>
        <v>-0.28381283787982353</v>
      </c>
      <c r="R317" s="155">
        <f>ROUND(O317*4%,0)</f>
        <v>2305</v>
      </c>
      <c r="S317" s="35" t="s">
        <v>114</v>
      </c>
      <c r="T317" s="15">
        <v>4100</v>
      </c>
      <c r="U317" s="51" t="s">
        <v>1873</v>
      </c>
      <c r="V317" s="64"/>
      <c r="W317" s="59"/>
      <c r="X317" s="16">
        <v>425222462</v>
      </c>
      <c r="Y317" s="26"/>
      <c r="Z317" s="26"/>
      <c r="AA317" s="26"/>
      <c r="AB317" s="26"/>
      <c r="AC317" s="26"/>
      <c r="AD317" s="26"/>
      <c r="AE317" s="26"/>
      <c r="AF317" s="26"/>
      <c r="AG317" s="26"/>
      <c r="AH317" s="25"/>
      <c r="AI317" s="29"/>
      <c r="AJ317" s="26"/>
      <c r="AK317" s="26"/>
      <c r="AL317" s="26"/>
      <c r="AM317" s="26"/>
      <c r="AN317" s="17"/>
    </row>
    <row r="318" spans="1:40" ht="12.75">
      <c r="A318" s="133" t="s">
        <v>1862</v>
      </c>
      <c r="B318" s="152">
        <v>240</v>
      </c>
      <c r="C318" s="66" t="s">
        <v>78</v>
      </c>
      <c r="D318" s="141">
        <v>7965.47696</v>
      </c>
      <c r="E318" s="142">
        <v>7965.47696</v>
      </c>
      <c r="F318" s="142">
        <v>7965.47696</v>
      </c>
      <c r="G318" s="142">
        <v>7965.47696</v>
      </c>
      <c r="H318" s="142">
        <v>7965.47696</v>
      </c>
      <c r="I318" s="153">
        <f t="shared" si="59"/>
        <v>39827.3848</v>
      </c>
      <c r="J318" s="142">
        <v>7302</v>
      </c>
      <c r="K318" s="142">
        <v>7302</v>
      </c>
      <c r="L318" s="142">
        <v>7302</v>
      </c>
      <c r="M318" s="142">
        <v>7302</v>
      </c>
      <c r="N318" s="142">
        <v>7302</v>
      </c>
      <c r="O318" s="153">
        <f t="shared" si="60"/>
        <v>36510</v>
      </c>
      <c r="P318" s="153">
        <f t="shared" si="61"/>
        <v>-3317.3848</v>
      </c>
      <c r="Q318" s="154">
        <f t="shared" si="62"/>
        <v>-0.08329406554456972</v>
      </c>
      <c r="R318" s="155">
        <f>ROUND(O318*4%,0)</f>
        <v>1460</v>
      </c>
      <c r="S318" s="35" t="s">
        <v>115</v>
      </c>
      <c r="T318" s="15">
        <v>4700</v>
      </c>
      <c r="U318" s="51" t="s">
        <v>116</v>
      </c>
      <c r="V318" s="64"/>
      <c r="W318" s="59"/>
      <c r="X318" s="16">
        <v>437768918</v>
      </c>
      <c r="Y318" s="26"/>
      <c r="Z318" s="26"/>
      <c r="AA318" s="26"/>
      <c r="AB318" s="26"/>
      <c r="AC318" s="26"/>
      <c r="AD318" s="26"/>
      <c r="AE318" s="26"/>
      <c r="AF318" s="26"/>
      <c r="AG318" s="26"/>
      <c r="AH318" s="25"/>
      <c r="AI318" s="29"/>
      <c r="AJ318" s="26"/>
      <c r="AK318" s="26"/>
      <c r="AL318" s="26"/>
      <c r="AM318" s="26"/>
      <c r="AN318" s="17"/>
    </row>
    <row r="319" spans="1:40" ht="12.75">
      <c r="A319" s="133" t="s">
        <v>1863</v>
      </c>
      <c r="B319" s="152">
        <v>243</v>
      </c>
      <c r="C319" s="66" t="s">
        <v>79</v>
      </c>
      <c r="D319" s="141">
        <v>5505.714934467721</v>
      </c>
      <c r="E319" s="142">
        <v>5505.714934467721</v>
      </c>
      <c r="F319" s="142">
        <v>5505.714934467721</v>
      </c>
      <c r="G319" s="142">
        <v>5505.714934467721</v>
      </c>
      <c r="H319" s="142">
        <v>5505.714934467721</v>
      </c>
      <c r="I319" s="153">
        <f t="shared" si="59"/>
        <v>27528.574672338604</v>
      </c>
      <c r="J319" s="142">
        <v>5098</v>
      </c>
      <c r="K319" s="142">
        <v>5098</v>
      </c>
      <c r="L319" s="142">
        <v>5098</v>
      </c>
      <c r="M319" s="142">
        <v>5098</v>
      </c>
      <c r="N319" s="142">
        <v>5099</v>
      </c>
      <c r="O319" s="153">
        <f t="shared" si="60"/>
        <v>25491</v>
      </c>
      <c r="P319" s="153">
        <f t="shared" si="61"/>
        <v>-2037.5746723386037</v>
      </c>
      <c r="Q319" s="154">
        <f t="shared" si="62"/>
        <v>-0.07401671523466158</v>
      </c>
      <c r="R319" s="155">
        <f>ROUND(O319*4%,0)</f>
        <v>1020</v>
      </c>
      <c r="S319" s="35" t="s">
        <v>1902</v>
      </c>
      <c r="T319" s="15">
        <v>4000</v>
      </c>
      <c r="U319" s="51" t="s">
        <v>1903</v>
      </c>
      <c r="V319" s="64"/>
      <c r="W319" s="59"/>
      <c r="X319" s="16">
        <v>438995076</v>
      </c>
      <c r="Y319" s="26"/>
      <c r="Z319" s="26"/>
      <c r="AA319" s="26"/>
      <c r="AB319" s="26"/>
      <c r="AC319" s="26"/>
      <c r="AD319" s="26"/>
      <c r="AE319" s="26"/>
      <c r="AF319" s="26"/>
      <c r="AG319" s="26"/>
      <c r="AH319" s="25"/>
      <c r="AI319" s="29"/>
      <c r="AJ319" s="26"/>
      <c r="AK319" s="26"/>
      <c r="AL319" s="26"/>
      <c r="AM319" s="26"/>
      <c r="AN319" s="17"/>
    </row>
    <row r="320" spans="1:40" ht="12.75">
      <c r="A320" s="133" t="s">
        <v>1864</v>
      </c>
      <c r="B320" s="152">
        <v>310</v>
      </c>
      <c r="C320" s="66" t="s">
        <v>80</v>
      </c>
      <c r="D320" s="141">
        <v>16344.4</v>
      </c>
      <c r="E320" s="142">
        <v>16344.4</v>
      </c>
      <c r="F320" s="142">
        <v>16344.4</v>
      </c>
      <c r="G320" s="142">
        <v>16344.4</v>
      </c>
      <c r="H320" s="142">
        <v>16344.4</v>
      </c>
      <c r="I320" s="153">
        <f t="shared" si="59"/>
        <v>81722</v>
      </c>
      <c r="J320" s="142">
        <v>14983</v>
      </c>
      <c r="K320" s="142">
        <v>14983</v>
      </c>
      <c r="L320" s="142">
        <v>14983</v>
      </c>
      <c r="M320" s="142">
        <v>14983</v>
      </c>
      <c r="N320" s="142">
        <v>14983</v>
      </c>
      <c r="O320" s="153">
        <f t="shared" si="60"/>
        <v>74915</v>
      </c>
      <c r="P320" s="153">
        <f t="shared" si="61"/>
        <v>-6807</v>
      </c>
      <c r="Q320" s="154">
        <f t="shared" si="62"/>
        <v>-0.08329458407772693</v>
      </c>
      <c r="R320" s="155">
        <f>ROUND(O320*4%,0)</f>
        <v>2997</v>
      </c>
      <c r="S320" s="35" t="s">
        <v>117</v>
      </c>
      <c r="T320" s="15">
        <v>7700</v>
      </c>
      <c r="U320" s="51" t="s">
        <v>1915</v>
      </c>
      <c r="V320" s="64"/>
      <c r="W320" s="59"/>
      <c r="X320" s="16">
        <v>479142089</v>
      </c>
      <c r="Y320" s="26"/>
      <c r="Z320" s="26"/>
      <c r="AA320" s="26"/>
      <c r="AB320" s="26"/>
      <c r="AC320" s="26"/>
      <c r="AD320" s="26"/>
      <c r="AE320" s="26"/>
      <c r="AF320" s="26"/>
      <c r="AG320" s="26"/>
      <c r="AH320" s="25"/>
      <c r="AI320" s="29"/>
      <c r="AJ320" s="26"/>
      <c r="AK320" s="26"/>
      <c r="AL320" s="26"/>
      <c r="AM320" s="26"/>
      <c r="AN320" s="17"/>
    </row>
    <row r="321" spans="1:40" ht="13.5" thickBot="1">
      <c r="A321" s="174" t="s">
        <v>1289</v>
      </c>
      <c r="B321" s="173">
        <v>629</v>
      </c>
      <c r="C321" s="158" t="s">
        <v>1865</v>
      </c>
      <c r="D321" s="159"/>
      <c r="E321" s="160"/>
      <c r="F321" s="160"/>
      <c r="G321" s="160"/>
      <c r="H321" s="160"/>
      <c r="I321" s="161">
        <f t="shared" si="59"/>
      </c>
      <c r="J321" s="176">
        <v>9614</v>
      </c>
      <c r="K321" s="160">
        <v>9614</v>
      </c>
      <c r="L321" s="160">
        <v>9614</v>
      </c>
      <c r="M321" s="160">
        <v>9614</v>
      </c>
      <c r="N321" s="160">
        <v>9614</v>
      </c>
      <c r="O321" s="161">
        <f t="shared" si="60"/>
        <v>48070</v>
      </c>
      <c r="P321" s="180" t="s">
        <v>525</v>
      </c>
      <c r="Q321" s="180" t="s">
        <v>525</v>
      </c>
      <c r="R321" s="181">
        <f>ROUND(O321*4%,0)</f>
        <v>1923</v>
      </c>
      <c r="S321" s="36"/>
      <c r="T321" s="18"/>
      <c r="U321" s="53"/>
      <c r="V321" s="183"/>
      <c r="W321" s="185"/>
      <c r="X321" s="187"/>
      <c r="Y321" s="190"/>
      <c r="Z321" s="190"/>
      <c r="AA321" s="190"/>
      <c r="AB321" s="190"/>
      <c r="AC321" s="190"/>
      <c r="AD321" s="190"/>
      <c r="AE321" s="190"/>
      <c r="AF321" s="190"/>
      <c r="AG321" s="190"/>
      <c r="AH321" s="194"/>
      <c r="AI321" s="196"/>
      <c r="AJ321" s="190"/>
      <c r="AK321" s="190"/>
      <c r="AL321" s="190"/>
      <c r="AM321" s="190"/>
      <c r="AN321" s="204"/>
    </row>
    <row r="323" spans="5:17" ht="12.75" customHeight="1">
      <c r="E323" s="68" t="s">
        <v>1550</v>
      </c>
      <c r="F323" s="269" t="s">
        <v>1024</v>
      </c>
      <c r="G323" s="269"/>
      <c r="H323" s="269"/>
      <c r="I323" s="269"/>
      <c r="J323" s="269"/>
      <c r="K323" s="269"/>
      <c r="L323" s="269"/>
      <c r="M323" s="269"/>
      <c r="N323" s="269"/>
      <c r="O323" s="269"/>
      <c r="P323" s="269"/>
      <c r="Q323" s="269"/>
    </row>
    <row r="324" spans="6:17" ht="12.75"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</row>
  </sheetData>
  <sheetProtection sort="0" autoFilter="0"/>
  <autoFilter ref="A7:AN7"/>
  <mergeCells count="15">
    <mergeCell ref="F323:Q323"/>
    <mergeCell ref="D3:H3"/>
    <mergeCell ref="C1:C3"/>
    <mergeCell ref="P2:Q2"/>
    <mergeCell ref="J4:N4"/>
    <mergeCell ref="D4:H4"/>
    <mergeCell ref="AH2:AN2"/>
    <mergeCell ref="Y2:AG2"/>
    <mergeCell ref="D2:I2"/>
    <mergeCell ref="J2:O2"/>
    <mergeCell ref="S2:X2"/>
    <mergeCell ref="R2:R5"/>
    <mergeCell ref="D5:H5"/>
    <mergeCell ref="J5:N5"/>
    <mergeCell ref="J3:N3"/>
  </mergeCells>
  <printOptions horizontalCentered="1"/>
  <pageMargins left="0.2362204724409449" right="0.1968503937007874" top="0.1968503937007874" bottom="0.1968503937007874" header="0.5118110236220472" footer="0.5118110236220472"/>
  <pageSetup fitToHeight="7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FOD-SPF SPSCAE-VVVVL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Looman</dc:creator>
  <cp:keywords/>
  <dc:description/>
  <cp:lastModifiedBy>grassgp</cp:lastModifiedBy>
  <cp:lastPrinted>2008-10-20T14:49:56Z</cp:lastPrinted>
  <dcterms:created xsi:type="dcterms:W3CDTF">2008-01-04T13:36:24Z</dcterms:created>
  <dcterms:modified xsi:type="dcterms:W3CDTF">2008-12-12T12:49:36Z</dcterms:modified>
  <cp:category/>
  <cp:version/>
  <cp:contentType/>
  <cp:contentStatus/>
</cp:coreProperties>
</file>